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0" yWindow="65416" windowWidth="30040" windowHeight="20440" tabRatio="500" activeTab="0"/>
  </bookViews>
  <sheets>
    <sheet name="Audit 1" sheetId="1" r:id="rId1"/>
    <sheet name="Audit 2" sheetId="2" r:id="rId2"/>
  </sheets>
  <definedNames/>
  <calcPr fullCalcOnLoad="1"/>
</workbook>
</file>

<file path=xl/sharedStrings.xml><?xml version="1.0" encoding="utf-8"?>
<sst xmlns="http://schemas.openxmlformats.org/spreadsheetml/2006/main" count="389" uniqueCount="178">
  <si>
    <t>Vacuum house</t>
  </si>
  <si>
    <t># of times per week</t>
  </si>
  <si>
    <t>Out of pocket cost/year (dollars)</t>
  </si>
  <si>
    <t>Out of pocket cost/day (dollars)</t>
  </si>
  <si>
    <t>Out of pocket cost/day or week (dollars)</t>
  </si>
  <si>
    <t>Out of pocket cost/year (dollars)</t>
  </si>
  <si>
    <t>NEW Out of pocket cost/year (dollars)</t>
  </si>
  <si>
    <t>OLD Out of pocket cost/year (dollars)</t>
  </si>
  <si>
    <t>NEW Out of Pocket Cost/year</t>
  </si>
  <si>
    <t>OLD Out of Pocket Cost/year</t>
  </si>
  <si>
    <t>NEW Out of pocket cost/year (dollars)</t>
  </si>
  <si>
    <t>OLD Out of pocket cost/year (dollars)</t>
  </si>
  <si>
    <t>OLD Out of pocket cost/year (dollars)</t>
  </si>
  <si>
    <t>NEW Electrical Equivalent Out of pocket cost/year (dollars)</t>
  </si>
  <si>
    <t>OLD Out of pocket cost/year (dollars)</t>
  </si>
  <si>
    <t>Out of pocket cost/week (dollars)</t>
  </si>
  <si>
    <t>Electrical Equivalent Out of pocket cost/day or week (dollars)</t>
  </si>
  <si>
    <t>Electrical Equivalent Out of pocket cost/year (dollars)</t>
  </si>
  <si>
    <r>
      <t>Cleaning</t>
    </r>
    <r>
      <rPr>
        <b/>
        <sz val="10"/>
        <rFont val="Verdana"/>
        <family val="0"/>
      </rPr>
      <t xml:space="preserve"> (see</t>
    </r>
    <r>
      <rPr>
        <b/>
        <i/>
        <sz val="10"/>
        <rFont val="Verdana"/>
        <family val="0"/>
      </rPr>
      <t xml:space="preserve"> Time Increments</t>
    </r>
    <r>
      <rPr>
        <b/>
        <sz val="10"/>
        <rFont val="Verdana"/>
        <family val="0"/>
      </rPr>
      <t xml:space="preserve"> table on instruction sheet)</t>
    </r>
  </si>
  <si>
    <t>Take a Plane</t>
  </si>
  <si>
    <t>Take a Train (other)</t>
  </si>
  <si>
    <t xml:space="preserve"> Short Range Transportation</t>
  </si>
  <si>
    <r>
      <t>Personal Care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</si>
  <si>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Take a Train (commuting)</t>
  </si>
  <si>
    <t>Take a Bus</t>
  </si>
  <si>
    <t>Play video games (i.e. Xbox 360, Wii)</t>
  </si>
  <si>
    <t xml:space="preserve">Store items in the refrigerator </t>
  </si>
  <si>
    <t>Lights on at home</t>
  </si>
  <si>
    <t>Hours Used</t>
  </si>
  <si>
    <t>BTU/ week</t>
  </si>
  <si>
    <t>Long Range Transportation</t>
  </si>
  <si>
    <t>Average miles traveled per trip</t>
  </si>
  <si>
    <t>Use the washing machine (one load of laundry=1 hour use)</t>
  </si>
  <si>
    <t>Hours used DAILY</t>
  </si>
  <si>
    <t>Use a curling/ straightening iron  (see increment table on instruction sheet)</t>
  </si>
  <si>
    <t>Use the washing machine (one load of laundry=1 hour use)</t>
  </si>
  <si>
    <t>Use the dryer (one load of laundry=1 hour use)</t>
  </si>
  <si>
    <t>Bake in the oven</t>
  </si>
  <si>
    <r>
      <t>Food Preparation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</si>
  <si>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 xml:space="preserve">Microwave </t>
  </si>
  <si>
    <t>Use toaster</t>
  </si>
  <si>
    <r>
      <t>Cleaning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</si>
  <si>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for daily use =(kW*h)* 365   For weekly use =(kW*h)* 52 (or number of weeks used)</t>
  </si>
  <si>
    <t>Cleaning</t>
  </si>
  <si>
    <t>Charge hand-held video games (i.e. PSP or Nintendo DS)</t>
  </si>
  <si>
    <t xml:space="preserve">Use a curling/ straightening iron </t>
  </si>
  <si>
    <r>
      <t>Microwave</t>
    </r>
    <r>
      <rPr>
        <sz val="10"/>
        <color indexed="51"/>
        <rFont val="Verdana"/>
        <family val="0"/>
      </rPr>
      <t xml:space="preserve"> </t>
    </r>
  </si>
  <si>
    <t xml:space="preserve">Use toaster </t>
  </si>
  <si>
    <t>Use toaster</t>
  </si>
  <si>
    <r>
      <t>Microwave</t>
    </r>
    <r>
      <rPr>
        <sz val="10"/>
        <color indexed="51"/>
        <rFont val="Verdana"/>
        <family val="0"/>
      </rPr>
      <t xml:space="preserve"> </t>
    </r>
  </si>
  <si>
    <r>
      <t xml:space="preserve">Food Preparation </t>
    </r>
    <r>
      <rPr>
        <b/>
        <sz val="10"/>
        <rFont val="Verdana"/>
        <family val="0"/>
      </rPr>
      <t xml:space="preserve">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</si>
  <si>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 xml:space="preserve">Use a hair dryer </t>
  </si>
  <si>
    <t xml:space="preserve">Use a curling/ straightening iron  </t>
  </si>
  <si>
    <t>(kW*h per day or week)/BTU conversion factor</t>
  </si>
  <si>
    <t>Total Entertainment</t>
  </si>
  <si>
    <t>Typical Wattage (energy per unit second)</t>
  </si>
  <si>
    <t>Watch a DVD on the TV</t>
  </si>
  <si>
    <t>BTU/Year</t>
  </si>
  <si>
    <t>Charge a cordless telephone</t>
  </si>
  <si>
    <t>Just for Reference</t>
  </si>
  <si>
    <t xml:space="preserve">Energy Reduction </t>
  </si>
  <si>
    <t>Conservation Changes</t>
  </si>
  <si>
    <r>
      <t>Run air conditioner</t>
    </r>
    <r>
      <rPr>
        <b/>
        <sz val="10"/>
        <rFont val="Verdana"/>
        <family val="0"/>
      </rPr>
      <t xml:space="preserve"> window unit</t>
    </r>
  </si>
  <si>
    <t>Use floor fan</t>
  </si>
  <si>
    <t>Take a Bus (other)</t>
  </si>
  <si>
    <t>Everyday Activities</t>
  </si>
  <si>
    <r>
      <t xml:space="preserve">Run </t>
    </r>
    <r>
      <rPr>
        <b/>
        <sz val="10"/>
        <rFont val="Verdana"/>
        <family val="0"/>
      </rPr>
      <t>central air conditioning unit</t>
    </r>
  </si>
  <si>
    <t>Weekly Activities</t>
  </si>
  <si>
    <t>Average miles traveled per week</t>
  </si>
  <si>
    <t># weeks a year</t>
  </si>
  <si>
    <t>Ride in the car</t>
  </si>
  <si>
    <t>These values were found using a variety of web pages and appliance manuals.</t>
  </si>
  <si>
    <t>kW*h/week</t>
  </si>
  <si>
    <t>Out of pocket cost/day or week</t>
  </si>
  <si>
    <t>Out of pocket cost/year</t>
  </si>
  <si>
    <t>Communications</t>
  </si>
  <si>
    <t>Entertainment</t>
  </si>
  <si>
    <t>Take a Bus (school bus, commuting or around town)</t>
  </si>
  <si>
    <t>Use the dryer (one load of laundry= 1 hour use)</t>
  </si>
  <si>
    <t>Charge your cell phone</t>
  </si>
  <si>
    <t>Use hot water for bathing/ showering</t>
  </si>
  <si>
    <t>BTU/day or week</t>
  </si>
  <si>
    <t>Total Heating and Cooling</t>
  </si>
  <si>
    <t>kW*h per day</t>
  </si>
  <si>
    <t>Hours used each time</t>
  </si>
  <si>
    <t>Total Communication</t>
  </si>
  <si>
    <t>Total Personal Care</t>
  </si>
  <si>
    <t>Take a Bus (other)</t>
  </si>
  <si>
    <r>
      <t xml:space="preserve">Cost/year= Cost per day X 365 or Cost per week X 52 </t>
    </r>
    <r>
      <rPr>
        <i/>
        <sz val="10"/>
        <rFont val="Verdana"/>
        <family val="0"/>
      </rPr>
      <t xml:space="preserve">(or number of  weeks used if seasonal) </t>
    </r>
  </si>
  <si>
    <r>
      <t>Heating and Cooling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Seasonal Use Equivalent Chart</t>
    </r>
    <r>
      <rPr>
        <b/>
        <sz val="10"/>
        <rFont val="Verdana"/>
        <family val="0"/>
      </rPr>
      <t xml:space="preserve"> on instruction sheet)</t>
    </r>
  </si>
  <si>
    <t>Cook on the stove top [count each burner as an appliance]</t>
  </si>
  <si>
    <t xml:space="preserve">Use a hair dryer </t>
  </si>
  <si>
    <t>Repeated Use</t>
  </si>
  <si>
    <t>Joules/day or week</t>
  </si>
  <si>
    <t>Joules</t>
  </si>
  <si>
    <t>Joules per week</t>
  </si>
  <si>
    <t>Joules/ per week</t>
  </si>
  <si>
    <t>Use a hair dryer  (see increment table on instruction sheet)</t>
  </si>
  <si>
    <r>
      <t xml:space="preserve">Portable space heater </t>
    </r>
    <r>
      <rPr>
        <b/>
        <sz val="10"/>
        <rFont val="Verdana"/>
        <family val="0"/>
      </rPr>
      <t>(electric space heater on medium)</t>
    </r>
  </si>
  <si>
    <r>
      <t xml:space="preserve">Work/ play/ surf on the </t>
    </r>
    <r>
      <rPr>
        <b/>
        <i/>
        <sz val="10"/>
        <rFont val="Verdana"/>
        <family val="0"/>
      </rPr>
      <t>desktop</t>
    </r>
    <r>
      <rPr>
        <sz val="10"/>
        <rFont val="Verdana"/>
        <family val="0"/>
      </rPr>
      <t xml:space="preserve"> computer</t>
    </r>
  </si>
  <si>
    <r>
      <t xml:space="preserve">Work/ play/ surf on the </t>
    </r>
    <r>
      <rPr>
        <b/>
        <i/>
        <sz val="10"/>
        <rFont val="Verdana"/>
        <family val="0"/>
      </rPr>
      <t>laptop</t>
    </r>
    <r>
      <rPr>
        <sz val="10"/>
        <rFont val="Verdana"/>
        <family val="0"/>
      </rPr>
      <t xml:space="preserve"> computer</t>
    </r>
  </si>
  <si>
    <r>
      <t xml:space="preserve">Heating and Cooling </t>
    </r>
    <r>
      <rPr>
        <b/>
        <sz val="10"/>
        <rFont val="Verdana"/>
        <family val="0"/>
      </rPr>
      <t xml:space="preserve">(see </t>
    </r>
    <r>
      <rPr>
        <b/>
        <i/>
        <sz val="10"/>
        <rFont val="Verdana"/>
        <family val="0"/>
      </rPr>
      <t>Seasonal Use Equivalent Chart</t>
    </r>
    <r>
      <rPr>
        <b/>
        <sz val="10"/>
        <rFont val="Verdana"/>
        <family val="0"/>
      </rPr>
      <t xml:space="preserve"> on instruction sheet)</t>
    </r>
  </si>
  <si>
    <t>Total Cleaning</t>
  </si>
  <si>
    <t>Lighting</t>
  </si>
  <si>
    <r>
      <t>Personal Care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</si>
  <si>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r>
      <t xml:space="preserve">If this is an appliance that is always on, enter 24 hrs. </t>
    </r>
    <r>
      <rPr>
        <sz val="10"/>
        <rFont val="Verdana"/>
        <family val="0"/>
      </rPr>
      <t xml:space="preserve"> </t>
    </r>
  </si>
  <si>
    <t>List  each new conservation practice you adopted for each usage over the past 6 weeks.</t>
  </si>
  <si>
    <t>NEW Out of Pocket Cost/day or week</t>
  </si>
  <si>
    <r>
      <t xml:space="preserve">If this is an appliance that is always on please enter 24 hrs. </t>
    </r>
    <r>
      <rPr>
        <sz val="10"/>
        <rFont val="Verdana"/>
        <family val="0"/>
      </rPr>
      <t xml:space="preserve"> </t>
    </r>
  </si>
  <si>
    <t>Watch a DVD or VHS on the TV</t>
  </si>
  <si>
    <t>BTU/day or week</t>
  </si>
  <si>
    <t># trips a year</t>
  </si>
  <si>
    <t>NEW       Out of pocket cost/day or week</t>
  </si>
  <si>
    <t># trips a year</t>
  </si>
  <si>
    <t>Cook on the stove top (count each burner as an appliance)</t>
  </si>
  <si>
    <r>
      <t>for daily use =BTU X 365   For weekly use =BTU X 52 (</t>
    </r>
    <r>
      <rPr>
        <i/>
        <sz val="10"/>
        <rFont val="Verdana"/>
        <family val="0"/>
      </rPr>
      <t>or number of  weeks used if seasonal</t>
    </r>
    <r>
      <rPr>
        <sz val="10"/>
        <rFont val="Verdana"/>
        <family val="0"/>
      </rPr>
      <t>)</t>
    </r>
  </si>
  <si>
    <t># of appliances being used</t>
  </si>
  <si>
    <t>Typical Wattage (energy per unit second)</t>
  </si>
  <si>
    <t xml:space="preserve">Energy Reduction </t>
  </si>
  <si>
    <t>Conservation Changes</t>
  </si>
  <si>
    <t>Hours used each time</t>
  </si>
  <si>
    <t xml:space="preserve">Typical Wattage </t>
  </si>
  <si>
    <r>
      <t xml:space="preserve">Work/ play/ surf on the </t>
    </r>
    <r>
      <rPr>
        <b/>
        <i/>
        <sz val="10"/>
        <rFont val="Verdana"/>
        <family val="0"/>
      </rPr>
      <t>desktop</t>
    </r>
    <r>
      <rPr>
        <sz val="10"/>
        <rFont val="Verdana"/>
        <family val="0"/>
      </rPr>
      <t xml:space="preserve"> computer</t>
    </r>
  </si>
  <si>
    <t>Total Short Range Transportation</t>
  </si>
  <si>
    <t>Take a Train (Commuting)</t>
  </si>
  <si>
    <t>Total Long Range Transportation</t>
  </si>
  <si>
    <t>Conservation Changes</t>
  </si>
  <si>
    <t>NEW Electrical Equivalent Out of pocket cost/day or week</t>
  </si>
  <si>
    <t xml:space="preserve">Energy Reduction </t>
  </si>
  <si>
    <t>Conservation Changes</t>
  </si>
  <si>
    <t>Watch TV</t>
  </si>
  <si>
    <t>Hours used daily*Number of appliances used*Wattage</t>
  </si>
  <si>
    <t>Charge your iPod/MP3 player</t>
  </si>
  <si>
    <t>PERSONAL ENERGY AUDIT</t>
  </si>
  <si>
    <t>Iron clothing</t>
  </si>
  <si>
    <t>Run furnace</t>
  </si>
  <si>
    <t xml:space="preserve">Cost =(kW*h) x average rate (average rate is $0.11 per kW*h) </t>
  </si>
  <si>
    <t>PERSONAL USAGE TOTALS</t>
  </si>
  <si>
    <t>PERSONAL USAGE TOTALS</t>
  </si>
  <si>
    <t># of times per week</t>
  </si>
  <si>
    <t>PERSONAL ENERGY AUDIT 2</t>
  </si>
  <si>
    <t>Hours used daily X Number of appliances used X Wattage</t>
  </si>
  <si>
    <t>List number of appliances.</t>
  </si>
  <si>
    <r>
      <t>Portable space heater</t>
    </r>
    <r>
      <rPr>
        <b/>
        <sz val="10"/>
        <rFont val="Verdana"/>
        <family val="0"/>
      </rPr>
      <t xml:space="preserve"> (electric space heater)</t>
    </r>
  </si>
  <si>
    <t>Watch a DVD or VHS tape on the TV</t>
  </si>
  <si>
    <t xml:space="preserve">Typical Wattage </t>
  </si>
  <si>
    <t>Use ceiling fan</t>
  </si>
  <si>
    <t>NOTES:</t>
  </si>
  <si>
    <t>Passenger mile/gallon equivalent</t>
  </si>
  <si>
    <t>Gallon/gallon equivalent</t>
  </si>
  <si>
    <t>NEW       Out of pocket cost per week</t>
  </si>
  <si>
    <t>NEW Out of pocket cost per day (dollars)</t>
  </si>
  <si>
    <t xml:space="preserve">Total Lighting </t>
  </si>
  <si>
    <t>Total Food Preparation</t>
  </si>
  <si>
    <t>Food Preparation</t>
  </si>
  <si>
    <t>Personal Care</t>
  </si>
  <si>
    <r>
      <t>for daily use =BTU* 365   For weekly use =BTU* 52 (</t>
    </r>
    <r>
      <rPr>
        <i/>
        <sz val="10"/>
        <rFont val="Verdana"/>
        <family val="0"/>
      </rPr>
      <t>or number of  weeks used if seasonal</t>
    </r>
    <r>
      <rPr>
        <sz val="10"/>
        <rFont val="Verdana"/>
        <family val="0"/>
      </rPr>
      <t>)</t>
    </r>
  </si>
  <si>
    <t>PERSONAL ENERGY AUDIT 1</t>
  </si>
  <si>
    <t>Hours Used</t>
  </si>
  <si>
    <t>These values were found using a variety of Web pages and appliance manuals.</t>
  </si>
  <si>
    <t>Heating and Cooling</t>
  </si>
  <si>
    <t xml:space="preserve"> Short Range Transportation</t>
  </si>
  <si>
    <t>Use dishwasher</t>
  </si>
  <si>
    <t>Long Range Transportation</t>
  </si>
  <si>
    <t>PERSONAL USAGE TOTALS</t>
  </si>
  <si>
    <t>kW*h per day</t>
  </si>
  <si>
    <t xml:space="preserve">Energy Reduction </t>
  </si>
  <si>
    <t>Conservation Changes</t>
  </si>
  <si>
    <t>for daily use =(kW*h) X  365   For weekly use =(kW*h) X  52 (or number of weeks used)</t>
  </si>
  <si>
    <t>(kW*h) X 3600000</t>
  </si>
  <si>
    <t>How many hours do you do following things?   If appliance is on all the time list 24 hours/day.</t>
  </si>
  <si>
    <r>
      <t>Mark</t>
    </r>
    <r>
      <rPr>
        <b/>
        <sz val="10"/>
        <rFont val="Verdana"/>
        <family val="0"/>
      </rPr>
      <t xml:space="preserve"> Y</t>
    </r>
    <r>
      <rPr>
        <sz val="10"/>
        <rFont val="Verdana"/>
        <family val="0"/>
      </rPr>
      <t xml:space="preserve"> if there was a reduction in your energy consumption for each activity.  Mark N if no change or increase.</t>
    </r>
  </si>
  <si>
    <r>
      <t xml:space="preserve">Cost/year= cost per day X 365 or Cost per week X 52 </t>
    </r>
    <r>
      <rPr>
        <i/>
        <sz val="10"/>
        <rFont val="Verdana"/>
        <family val="0"/>
      </rPr>
      <t xml:space="preserve">(or number of  weeks used if seasonal) </t>
    </r>
  </si>
  <si>
    <t>(kW*h)*3600000</t>
  </si>
  <si>
    <t>Kilowatt hour (kW*h)</t>
  </si>
  <si>
    <t>kW*h/year</t>
  </si>
  <si>
    <t>BTU/day or week</t>
  </si>
  <si>
    <t>kW*h/day or week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</si>
</sst>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m/d/yyyy"/>
    <numFmt numFmtId="170" formatCode="General"/>
    <numFmt numFmtId="171" formatCode="#,##0.00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0"/>
      <color indexed="51"/>
      <name val="Verdana"/>
      <family val="0"/>
    </font>
    <font>
      <b/>
      <sz val="14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0"/>
    </font>
    <font>
      <b/>
      <u val="single"/>
      <sz val="12"/>
      <name val="Verdana"/>
      <family val="0"/>
    </font>
    <font>
      <sz val="12"/>
      <name val="Verdana"/>
      <family val="0"/>
    </font>
    <font>
      <sz val="10"/>
      <name val="Arial"/>
      <family val="0"/>
    </font>
    <font>
      <b/>
      <i/>
      <sz val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9" fillId="17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0" fillId="18" borderId="10" xfId="0" applyFont="1" applyFill="1" applyBorder="1" applyAlignment="1">
      <alignment vertical="center" wrapText="1"/>
    </xf>
    <xf numFmtId="0" fontId="11" fillId="18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vertical="center" wrapText="1"/>
    </xf>
    <xf numFmtId="0" fontId="10" fillId="14" borderId="10" xfId="0" applyFont="1" applyFill="1" applyBorder="1" applyAlignment="1">
      <alignment vertical="center" wrapText="1"/>
    </xf>
    <xf numFmtId="0" fontId="0" fillId="14" borderId="10" xfId="0" applyFont="1" applyFill="1" applyBorder="1" applyAlignment="1">
      <alignment vertical="center" wrapText="1"/>
    </xf>
    <xf numFmtId="0" fontId="10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0" fillId="12" borderId="10" xfId="0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0" fillId="16" borderId="1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14" borderId="11" xfId="0" applyFont="1" applyFill="1" applyBorder="1" applyAlignment="1">
      <alignment vertical="center" wrapText="1"/>
    </xf>
    <xf numFmtId="0" fontId="0" fillId="14" borderId="11" xfId="0" applyFill="1" applyBorder="1" applyAlignment="1">
      <alignment vertical="center" wrapText="1"/>
    </xf>
    <xf numFmtId="0" fontId="3" fillId="16" borderId="11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17" borderId="13" xfId="0" applyFont="1" applyFill="1" applyBorder="1" applyAlignment="1">
      <alignment horizontal="left" vertical="top" wrapText="1"/>
    </xf>
    <xf numFmtId="0" fontId="0" fillId="17" borderId="13" xfId="0" applyFont="1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7" fillId="19" borderId="14" xfId="0" applyFont="1" applyFill="1" applyBorder="1" applyAlignment="1">
      <alignment vertical="center" wrapText="1"/>
    </xf>
    <xf numFmtId="0" fontId="7" fillId="19" borderId="15" xfId="0" applyFont="1" applyFill="1" applyBorder="1" applyAlignment="1">
      <alignment vertical="center" wrapText="1"/>
    </xf>
    <xf numFmtId="0" fontId="0" fillId="19" borderId="15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7" fillId="21" borderId="16" xfId="0" applyFont="1" applyFill="1" applyBorder="1" applyAlignment="1">
      <alignment vertical="center" wrapText="1"/>
    </xf>
    <xf numFmtId="0" fontId="0" fillId="21" borderId="12" xfId="0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9" fillId="17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0" fontId="11" fillId="5" borderId="10" xfId="0" applyFont="1" applyFill="1" applyBorder="1" applyAlignment="1" applyProtection="1">
      <alignment vertical="center" wrapText="1"/>
      <protection locked="0"/>
    </xf>
    <xf numFmtId="0" fontId="0" fillId="5" borderId="11" xfId="0" applyFill="1" applyBorder="1" applyAlignment="1" applyProtection="1">
      <alignment vertical="center" wrapText="1"/>
      <protection locked="0"/>
    </xf>
    <xf numFmtId="0" fontId="11" fillId="18" borderId="10" xfId="0" applyFont="1" applyFill="1" applyBorder="1" applyAlignment="1" applyProtection="1">
      <alignment vertical="center" wrapText="1"/>
      <protection locked="0"/>
    </xf>
    <xf numFmtId="0" fontId="0" fillId="18" borderId="11" xfId="0" applyFill="1" applyBorder="1" applyAlignment="1" applyProtection="1">
      <alignment vertical="center" wrapText="1"/>
      <protection locked="0"/>
    </xf>
    <xf numFmtId="0" fontId="0" fillId="16" borderId="10" xfId="0" applyFill="1" applyBorder="1" applyAlignment="1" applyProtection="1">
      <alignment vertical="center"/>
      <protection locked="0"/>
    </xf>
    <xf numFmtId="0" fontId="0" fillId="16" borderId="11" xfId="0" applyFill="1" applyBorder="1" applyAlignment="1" applyProtection="1">
      <alignment vertical="center" wrapText="1"/>
      <protection locked="0"/>
    </xf>
    <xf numFmtId="0" fontId="0" fillId="14" borderId="11" xfId="0" applyFill="1" applyBorder="1" applyAlignment="1" applyProtection="1">
      <alignment vertical="center" wrapText="1"/>
      <protection locked="0"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1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1" fillId="2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21" borderId="12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10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 applyProtection="1">
      <alignment vertical="center" wrapText="1"/>
      <protection locked="0"/>
    </xf>
    <xf numFmtId="0" fontId="0" fillId="7" borderId="10" xfId="0" applyFill="1" applyBorder="1" applyAlignment="1">
      <alignment vertical="center" wrapText="1"/>
    </xf>
    <xf numFmtId="2" fontId="0" fillId="21" borderId="12" xfId="0" applyNumberFormat="1" applyFill="1" applyBorder="1" applyAlignment="1" applyProtection="1">
      <alignment vertical="center" wrapText="1"/>
      <protection locked="0"/>
    </xf>
    <xf numFmtId="2" fontId="0" fillId="21" borderId="12" xfId="0" applyNumberForma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vertical="center" wrapText="1"/>
      <protection locked="0"/>
    </xf>
    <xf numFmtId="4" fontId="9" fillId="17" borderId="10" xfId="0" applyNumberFormat="1" applyFont="1" applyFill="1" applyBorder="1" applyAlignment="1">
      <alignment vertical="center" wrapText="1"/>
    </xf>
    <xf numFmtId="4" fontId="0" fillId="17" borderId="13" xfId="0" applyNumberFormat="1" applyFont="1" applyFill="1" applyBorder="1" applyAlignment="1">
      <alignment horizontal="left" vertical="top" wrapText="1"/>
    </xf>
    <xf numFmtId="4" fontId="7" fillId="19" borderId="15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11" fillId="5" borderId="10" xfId="0" applyNumberFormat="1" applyFont="1" applyFill="1" applyBorder="1" applyAlignment="1">
      <alignment vertical="center" wrapText="1"/>
    </xf>
    <xf numFmtId="4" fontId="0" fillId="5" borderId="11" xfId="0" applyNumberFormat="1" applyFill="1" applyBorder="1" applyAlignment="1">
      <alignment vertical="center" wrapText="1"/>
    </xf>
    <xf numFmtId="4" fontId="11" fillId="18" borderId="10" xfId="0" applyNumberFormat="1" applyFont="1" applyFill="1" applyBorder="1" applyAlignment="1">
      <alignment vertical="center" wrapText="1"/>
    </xf>
    <xf numFmtId="4" fontId="0" fillId="18" borderId="11" xfId="0" applyNumberFormat="1" applyFill="1" applyBorder="1" applyAlignment="1">
      <alignment vertical="center" wrapText="1"/>
    </xf>
    <xf numFmtId="4" fontId="0" fillId="16" borderId="10" xfId="0" applyNumberFormat="1" applyFill="1" applyBorder="1" applyAlignment="1">
      <alignment vertical="center" wrapText="1"/>
    </xf>
    <xf numFmtId="4" fontId="0" fillId="16" borderId="11" xfId="0" applyNumberFormat="1" applyFill="1" applyBorder="1" applyAlignment="1">
      <alignment vertical="center" wrapText="1"/>
    </xf>
    <xf numFmtId="4" fontId="0" fillId="14" borderId="10" xfId="0" applyNumberFormat="1" applyFont="1" applyFill="1" applyBorder="1" applyAlignment="1">
      <alignment vertical="center" wrapText="1"/>
    </xf>
    <xf numFmtId="4" fontId="0" fillId="14" borderId="11" xfId="0" applyNumberFormat="1" applyFill="1" applyBorder="1" applyAlignment="1">
      <alignment vertical="center" wrapText="1"/>
    </xf>
    <xf numFmtId="4" fontId="0" fillId="12" borderId="10" xfId="0" applyNumberFormat="1" applyFill="1" applyBorder="1" applyAlignment="1">
      <alignment vertical="center" wrapText="1"/>
    </xf>
    <xf numFmtId="4" fontId="0" fillId="12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7" fillId="8" borderId="15" xfId="0" applyNumberFormat="1" applyFont="1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 wrapText="1"/>
    </xf>
    <xf numFmtId="4" fontId="0" fillId="7" borderId="11" xfId="0" applyNumberFormat="1" applyFill="1" applyBorder="1" applyAlignment="1">
      <alignment vertical="center"/>
    </xf>
    <xf numFmtId="4" fontId="7" fillId="21" borderId="16" xfId="0" applyNumberFormat="1" applyFont="1" applyFill="1" applyBorder="1" applyAlignment="1">
      <alignment vertical="center" wrapText="1"/>
    </xf>
    <xf numFmtId="4" fontId="0" fillId="21" borderId="12" xfId="0" applyNumberForma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4" fontId="0" fillId="16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4" fontId="0" fillId="22" borderId="10" xfId="0" applyNumberFormat="1" applyFill="1" applyBorder="1" applyAlignment="1">
      <alignment vertical="center"/>
    </xf>
    <xf numFmtId="4" fontId="0" fillId="12" borderId="11" xfId="0" applyNumberForma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0" fillId="23" borderId="10" xfId="0" applyNumberFormat="1" applyFill="1" applyBorder="1" applyAlignment="1">
      <alignment vertical="center" wrapText="1"/>
    </xf>
    <xf numFmtId="4" fontId="0" fillId="7" borderId="11" xfId="0" applyNumberFormat="1" applyFill="1" applyBorder="1" applyAlignment="1">
      <alignment vertical="center" wrapText="1"/>
    </xf>
    <xf numFmtId="4" fontId="7" fillId="7" borderId="11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>
      <alignment vertical="center" wrapText="1"/>
    </xf>
    <xf numFmtId="4" fontId="0" fillId="2" borderId="18" xfId="0" applyNumberFormat="1" applyFill="1" applyBorder="1" applyAlignment="1">
      <alignment vertical="center" wrapText="1"/>
    </xf>
    <xf numFmtId="0" fontId="1" fillId="14" borderId="19" xfId="0" applyFont="1" applyFill="1" applyBorder="1" applyAlignment="1" applyProtection="1">
      <alignment vertical="center" wrapText="1"/>
      <protection locked="0"/>
    </xf>
    <xf numFmtId="0" fontId="1" fillId="14" borderId="19" xfId="0" applyFont="1" applyFill="1" applyBorder="1" applyAlignment="1">
      <alignment vertical="center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vertical="center" wrapText="1"/>
    </xf>
    <xf numFmtId="4" fontId="0" fillId="2" borderId="10" xfId="0" applyNumberFormat="1" applyFill="1" applyBorder="1" applyAlignment="1">
      <alignment vertical="center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4" fontId="0" fillId="2" borderId="12" xfId="0" applyNumberForma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 wrapText="1"/>
    </xf>
    <xf numFmtId="4" fontId="1" fillId="20" borderId="15" xfId="0" applyNumberFormat="1" applyFont="1" applyFill="1" applyBorder="1" applyAlignment="1">
      <alignment vertical="center" wrapText="1"/>
    </xf>
    <xf numFmtId="4" fontId="1" fillId="14" borderId="19" xfId="0" applyNumberFormat="1" applyFont="1" applyFill="1" applyBorder="1" applyAlignment="1">
      <alignment vertical="center" wrapText="1"/>
    </xf>
    <xf numFmtId="0" fontId="10" fillId="20" borderId="14" xfId="0" applyFont="1" applyFill="1" applyBorder="1" applyAlignment="1">
      <alignment vertical="center" wrapText="1"/>
    </xf>
    <xf numFmtId="0" fontId="10" fillId="14" borderId="20" xfId="0" applyFont="1" applyFill="1" applyBorder="1" applyAlignment="1">
      <alignment vertical="center" wrapText="1"/>
    </xf>
    <xf numFmtId="0" fontId="13" fillId="21" borderId="16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vertical="center" wrapText="1"/>
    </xf>
    <xf numFmtId="0" fontId="0" fillId="20" borderId="11" xfId="0" applyFill="1" applyBorder="1" applyAlignment="1" applyProtection="1">
      <alignment vertical="center" wrapText="1"/>
      <protection locked="0"/>
    </xf>
    <xf numFmtId="0" fontId="0" fillId="20" borderId="11" xfId="0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>
      <alignment vertical="center" wrapText="1"/>
    </xf>
    <xf numFmtId="0" fontId="9" fillId="19" borderId="10" xfId="0" applyFont="1" applyFill="1" applyBorder="1" applyAlignment="1">
      <alignment vertical="center" wrapText="1"/>
    </xf>
    <xf numFmtId="0" fontId="9" fillId="19" borderId="10" xfId="0" applyFont="1" applyFill="1" applyBorder="1" applyAlignment="1" applyProtection="1">
      <alignment vertical="center" wrapText="1"/>
      <protection locked="0"/>
    </xf>
    <xf numFmtId="2" fontId="13" fillId="21" borderId="12" xfId="0" applyNumberFormat="1" applyFont="1" applyFill="1" applyBorder="1" applyAlignment="1">
      <alignment vertical="center" wrapText="1"/>
    </xf>
    <xf numFmtId="0" fontId="10" fillId="20" borderId="10" xfId="0" applyFont="1" applyFill="1" applyBorder="1" applyAlignment="1">
      <alignment vertical="center" wrapText="1"/>
    </xf>
    <xf numFmtId="0" fontId="1" fillId="20" borderId="10" xfId="0" applyFont="1" applyFill="1" applyBorder="1" applyAlignment="1" applyProtection="1">
      <alignment vertical="center" wrapText="1"/>
      <protection locked="0"/>
    </xf>
    <xf numFmtId="0" fontId="1" fillId="20" borderId="10" xfId="0" applyFont="1" applyFill="1" applyBorder="1" applyAlignment="1">
      <alignment vertical="center" wrapText="1"/>
    </xf>
    <xf numFmtId="0" fontId="10" fillId="20" borderId="21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" fillId="14" borderId="23" xfId="0" applyFont="1" applyFill="1" applyBorder="1" applyAlignment="1" applyProtection="1">
      <alignment vertical="center" wrapText="1"/>
      <protection locked="0"/>
    </xf>
    <xf numFmtId="0" fontId="10" fillId="14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7" fillId="8" borderId="23" xfId="0" applyFont="1" applyFill="1" applyBorder="1" applyAlignment="1">
      <alignment vertical="center" wrapText="1"/>
    </xf>
    <xf numFmtId="0" fontId="7" fillId="8" borderId="23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7" fillId="7" borderId="23" xfId="0" applyFont="1" applyFill="1" applyBorder="1" applyAlignment="1" applyProtection="1">
      <alignment vertical="center" wrapText="1"/>
      <protection locked="0"/>
    </xf>
    <xf numFmtId="0" fontId="0" fillId="7" borderId="23" xfId="0" applyFill="1" applyBorder="1" applyAlignment="1">
      <alignment vertical="center" wrapText="1"/>
    </xf>
    <xf numFmtId="0" fontId="7" fillId="19" borderId="12" xfId="0" applyFont="1" applyFill="1" applyBorder="1" applyAlignment="1">
      <alignment horizontal="left" vertical="top" wrapText="1"/>
    </xf>
    <xf numFmtId="0" fontId="0" fillId="19" borderId="12" xfId="0" applyFill="1" applyBorder="1" applyAlignment="1">
      <alignment horizontal="left" vertical="top" wrapText="1"/>
    </xf>
    <xf numFmtId="0" fontId="7" fillId="7" borderId="23" xfId="0" applyFont="1" applyFill="1" applyBorder="1" applyAlignment="1">
      <alignment vertical="center" wrapText="1"/>
    </xf>
    <xf numFmtId="0" fontId="0" fillId="14" borderId="23" xfId="0" applyFont="1" applyFill="1" applyBorder="1" applyAlignment="1">
      <alignment vertical="center" wrapText="1"/>
    </xf>
    <xf numFmtId="0" fontId="7" fillId="21" borderId="11" xfId="0" applyFont="1" applyFill="1" applyBorder="1" applyAlignment="1" applyProtection="1">
      <alignment vertical="center" wrapText="1"/>
      <protection locked="0"/>
    </xf>
    <xf numFmtId="0" fontId="7" fillId="21" borderId="11" xfId="0" applyFont="1" applyFill="1" applyBorder="1" applyAlignment="1">
      <alignment vertical="center" wrapText="1"/>
    </xf>
    <xf numFmtId="2" fontId="7" fillId="21" borderId="1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5" fillId="19" borderId="12" xfId="0" applyFont="1" applyFill="1" applyBorder="1" applyAlignment="1">
      <alignment horizontal="left" vertical="top" wrapText="1"/>
    </xf>
    <xf numFmtId="0" fontId="0" fillId="14" borderId="10" xfId="0" applyFont="1" applyFill="1" applyBorder="1" applyAlignment="1" applyProtection="1">
      <alignment vertical="center" wrapText="1"/>
      <protection locked="0"/>
    </xf>
    <xf numFmtId="0" fontId="0" fillId="17" borderId="13" xfId="0" applyFill="1" applyBorder="1" applyAlignment="1" applyProtection="1">
      <alignment horizontal="left" vertical="top" wrapText="1"/>
      <protection locked="0"/>
    </xf>
    <xf numFmtId="0" fontId="0" fillId="19" borderId="15" xfId="0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0" fillId="16" borderId="10" xfId="0" applyFill="1" applyBorder="1" applyAlignment="1" applyProtection="1">
      <alignment vertical="center" wrapText="1"/>
      <protection locked="0"/>
    </xf>
    <xf numFmtId="0" fontId="0" fillId="8" borderId="15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 wrapText="1"/>
      <protection locked="0"/>
    </xf>
    <xf numFmtId="0" fontId="13" fillId="21" borderId="16" xfId="0" applyFont="1" applyFill="1" applyBorder="1" applyAlignment="1" applyProtection="1">
      <alignment vertical="center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14" fillId="19" borderId="25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11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11" xfId="0" applyFill="1" applyBorder="1" applyAlignment="1" applyProtection="1">
      <alignment horizontal="center" vertical="center" wrapText="1"/>
      <protection locked="0"/>
    </xf>
    <xf numFmtId="0" fontId="0" fillId="16" borderId="10" xfId="0" applyFill="1" applyBorder="1" applyAlignment="1" applyProtection="1">
      <alignment horizontal="center" vertical="center" wrapText="1"/>
      <protection locked="0"/>
    </xf>
    <xf numFmtId="0" fontId="0" fillId="16" borderId="11" xfId="0" applyFill="1" applyBorder="1" applyAlignment="1" applyProtection="1">
      <alignment horizontal="center" vertical="center" wrapText="1"/>
      <protection locked="0"/>
    </xf>
    <xf numFmtId="0" fontId="0" fillId="14" borderId="10" xfId="0" applyFont="1" applyFill="1" applyBorder="1" applyAlignment="1" applyProtection="1">
      <alignment horizontal="center" vertical="center" wrapText="1"/>
      <protection locked="0"/>
    </xf>
    <xf numFmtId="0" fontId="0" fillId="14" borderId="11" xfId="0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14" borderId="26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21" borderId="27" xfId="0" applyFont="1" applyFill="1" applyBorder="1" applyAlignment="1" applyProtection="1">
      <alignment vertical="center" wrapText="1"/>
      <protection locked="0"/>
    </xf>
    <xf numFmtId="2" fontId="0" fillId="21" borderId="28" xfId="0" applyNumberFormat="1" applyFill="1" applyBorder="1" applyAlignment="1" applyProtection="1">
      <alignment vertical="center" wrapText="1"/>
      <protection locked="0"/>
    </xf>
    <xf numFmtId="1" fontId="9" fillId="19" borderId="10" xfId="0" applyNumberFormat="1" applyFont="1" applyFill="1" applyBorder="1" applyAlignment="1" applyProtection="1">
      <alignment vertical="center" wrapText="1"/>
      <protection/>
    </xf>
    <xf numFmtId="4" fontId="9" fillId="19" borderId="10" xfId="0" applyNumberFormat="1" applyFont="1" applyFill="1" applyBorder="1" applyAlignment="1" applyProtection="1">
      <alignment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top" wrapText="1"/>
      <protection/>
    </xf>
    <xf numFmtId="4" fontId="0" fillId="19" borderId="12" xfId="0" applyNumberFormat="1" applyFont="1" applyFill="1" applyBorder="1" applyAlignment="1" applyProtection="1">
      <alignment horizontal="left" vertical="top" wrapText="1"/>
      <protection/>
    </xf>
    <xf numFmtId="1" fontId="7" fillId="7" borderId="23" xfId="0" applyNumberFormat="1" applyFont="1" applyFill="1" applyBorder="1" applyAlignment="1" applyProtection="1">
      <alignment vertical="center" wrapText="1"/>
      <protection/>
    </xf>
    <xf numFmtId="4" fontId="7" fillId="7" borderId="2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Border="1" applyAlignment="1" applyProtection="1">
      <alignment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4" fontId="0" fillId="0" borderId="11" xfId="0" applyNumberFormat="1" applyBorder="1" applyAlignment="1" applyProtection="1">
      <alignment vertical="center" wrapText="1"/>
      <protection/>
    </xf>
    <xf numFmtId="1" fontId="12" fillId="3" borderId="10" xfId="0" applyNumberFormat="1" applyFont="1" applyFill="1" applyBorder="1" applyAlignment="1" applyProtection="1">
      <alignment vertical="center" wrapText="1"/>
      <protection/>
    </xf>
    <xf numFmtId="4" fontId="12" fillId="3" borderId="10" xfId="0" applyNumberFormat="1" applyFont="1" applyFill="1" applyBorder="1" applyAlignment="1" applyProtection="1">
      <alignment vertical="center" wrapText="1"/>
      <protection/>
    </xf>
    <xf numFmtId="4" fontId="11" fillId="3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vertical="center" wrapText="1"/>
      <protection/>
    </xf>
    <xf numFmtId="1" fontId="0" fillId="0" borderId="10" xfId="0" applyNumberFormat="1" applyBorder="1" applyAlignment="1" applyProtection="1">
      <alignment vertical="center" wrapText="1"/>
      <protection/>
    </xf>
    <xf numFmtId="1" fontId="0" fillId="0" borderId="13" xfId="0" applyNumberFormat="1" applyBorder="1" applyAlignment="1" applyProtection="1">
      <alignment vertical="center" wrapText="1"/>
      <protection/>
    </xf>
    <xf numFmtId="4" fontId="0" fillId="0" borderId="13" xfId="0" applyNumberFormat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vertical="center" wrapText="1"/>
      <protection/>
    </xf>
    <xf numFmtId="4" fontId="0" fillId="0" borderId="12" xfId="0" applyNumberFormat="1" applyBorder="1" applyAlignment="1" applyProtection="1">
      <alignment vertical="center" wrapText="1"/>
      <protection/>
    </xf>
    <xf numFmtId="1" fontId="0" fillId="3" borderId="11" xfId="0" applyNumberFormat="1" applyFill="1" applyBorder="1" applyAlignment="1" applyProtection="1">
      <alignment vertical="center" wrapText="1"/>
      <protection/>
    </xf>
    <xf numFmtId="4" fontId="0" fillId="3" borderId="11" xfId="0" applyNumberFormat="1" applyFill="1" applyBorder="1" applyAlignment="1" applyProtection="1">
      <alignment vertical="center" wrapText="1"/>
      <protection/>
    </xf>
    <xf numFmtId="1" fontId="11" fillId="5" borderId="10" xfId="0" applyNumberFormat="1" applyFont="1" applyFill="1" applyBorder="1" applyAlignment="1" applyProtection="1">
      <alignment vertical="center" wrapText="1"/>
      <protection/>
    </xf>
    <xf numFmtId="4" fontId="11" fillId="5" borderId="10" xfId="0" applyNumberFormat="1" applyFont="1" applyFill="1" applyBorder="1" applyAlignment="1" applyProtection="1">
      <alignment vertical="center" wrapText="1"/>
      <protection/>
    </xf>
    <xf numFmtId="1" fontId="0" fillId="5" borderId="11" xfId="0" applyNumberFormat="1" applyFill="1" applyBorder="1" applyAlignment="1" applyProtection="1">
      <alignment vertical="center" wrapText="1"/>
      <protection/>
    </xf>
    <xf numFmtId="4" fontId="0" fillId="5" borderId="11" xfId="0" applyNumberFormat="1" applyFill="1" applyBorder="1" applyAlignment="1" applyProtection="1">
      <alignment vertical="center" wrapText="1"/>
      <protection/>
    </xf>
    <xf numFmtId="1" fontId="11" fillId="18" borderId="10" xfId="0" applyNumberFormat="1" applyFont="1" applyFill="1" applyBorder="1" applyAlignment="1" applyProtection="1">
      <alignment vertical="center" wrapText="1"/>
      <protection/>
    </xf>
    <xf numFmtId="4" fontId="11" fillId="18" borderId="10" xfId="0" applyNumberFormat="1" applyFont="1" applyFill="1" applyBorder="1" applyAlignment="1" applyProtection="1">
      <alignment vertical="center" wrapText="1"/>
      <protection/>
    </xf>
    <xf numFmtId="1" fontId="0" fillId="18" borderId="11" xfId="0" applyNumberFormat="1" applyFill="1" applyBorder="1" applyAlignment="1" applyProtection="1">
      <alignment vertical="center" wrapText="1"/>
      <protection/>
    </xf>
    <xf numFmtId="4" fontId="0" fillId="18" borderId="11" xfId="0" applyNumberFormat="1" applyFill="1" applyBorder="1" applyAlignment="1" applyProtection="1">
      <alignment vertical="center" wrapText="1"/>
      <protection/>
    </xf>
    <xf numFmtId="1" fontId="0" fillId="16" borderId="10" xfId="0" applyNumberFormat="1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 wrapText="1"/>
      <protection/>
    </xf>
    <xf numFmtId="1" fontId="0" fillId="16" borderId="11" xfId="0" applyNumberFormat="1" applyFill="1" applyBorder="1" applyAlignment="1" applyProtection="1">
      <alignment vertical="center" wrapText="1"/>
      <protection/>
    </xf>
    <xf numFmtId="4" fontId="0" fillId="16" borderId="11" xfId="0" applyNumberFormat="1" applyFill="1" applyBorder="1" applyAlignment="1" applyProtection="1">
      <alignment vertical="center" wrapText="1"/>
      <protection/>
    </xf>
    <xf numFmtId="1" fontId="0" fillId="14" borderId="10" xfId="0" applyNumberFormat="1" applyFont="1" applyFill="1" applyBorder="1" applyAlignment="1" applyProtection="1">
      <alignment vertical="center" wrapText="1"/>
      <protection/>
    </xf>
    <xf numFmtId="4" fontId="0" fillId="14" borderId="10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ill="1" applyBorder="1" applyAlignment="1" applyProtection="1">
      <alignment vertical="center" wrapText="1"/>
      <protection/>
    </xf>
    <xf numFmtId="1" fontId="0" fillId="14" borderId="11" xfId="0" applyNumberFormat="1" applyFill="1" applyBorder="1" applyAlignment="1" applyProtection="1">
      <alignment vertical="center" wrapText="1"/>
      <protection/>
    </xf>
    <xf numFmtId="4" fontId="0" fillId="14" borderId="11" xfId="0" applyNumberFormat="1" applyFill="1" applyBorder="1" applyAlignment="1" applyProtection="1">
      <alignment vertical="center" wrapText="1"/>
      <protection/>
    </xf>
    <xf numFmtId="1" fontId="0" fillId="12" borderId="10" xfId="0" applyNumberFormat="1" applyFill="1" applyBorder="1" applyAlignment="1" applyProtection="1">
      <alignment vertical="center"/>
      <protection/>
    </xf>
    <xf numFmtId="4" fontId="0" fillId="22" borderId="10" xfId="0" applyNumberFormat="1" applyFill="1" applyBorder="1" applyAlignment="1" applyProtection="1">
      <alignment vertical="center"/>
      <protection/>
    </xf>
    <xf numFmtId="4" fontId="0" fillId="12" borderId="10" xfId="0" applyNumberFormat="1" applyFill="1" applyBorder="1" applyAlignment="1" applyProtection="1">
      <alignment vertical="center"/>
      <protection/>
    </xf>
    <xf numFmtId="4" fontId="0" fillId="12" borderId="10" xfId="0" applyNumberFormat="1" applyFill="1" applyBorder="1" applyAlignment="1" applyProtection="1">
      <alignment vertical="center" wrapText="1"/>
      <protection/>
    </xf>
    <xf numFmtId="1" fontId="0" fillId="12" borderId="11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1" fontId="7" fillId="8" borderId="23" xfId="0" applyNumberFormat="1" applyFont="1" applyFill="1" applyBorder="1" applyAlignment="1" applyProtection="1">
      <alignment vertical="center" wrapText="1"/>
      <protection/>
    </xf>
    <xf numFmtId="4" fontId="7" fillId="8" borderId="23" xfId="0" applyNumberFormat="1" applyFont="1" applyFill="1" applyBorder="1" applyAlignment="1" applyProtection="1">
      <alignment vertical="center" wrapText="1"/>
      <protection/>
    </xf>
    <xf numFmtId="1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ill="1" applyBorder="1" applyAlignment="1" applyProtection="1">
      <alignment vertical="center" wrapText="1"/>
      <protection/>
    </xf>
    <xf numFmtId="1" fontId="7" fillId="7" borderId="10" xfId="0" applyNumberFormat="1" applyFont="1" applyFill="1" applyBorder="1" applyAlignment="1" applyProtection="1">
      <alignment vertical="center" wrapText="1"/>
      <protection/>
    </xf>
    <xf numFmtId="4" fontId="7" fillId="7" borderId="10" xfId="0" applyNumberFormat="1" applyFont="1" applyFill="1" applyBorder="1" applyAlignment="1" applyProtection="1">
      <alignment vertical="center" wrapText="1"/>
      <protection/>
    </xf>
    <xf numFmtId="4" fontId="0" fillId="7" borderId="10" xfId="0" applyNumberFormat="1" applyFill="1" applyBorder="1" applyAlignment="1" applyProtection="1">
      <alignment vertical="center" wrapText="1"/>
      <protection/>
    </xf>
    <xf numFmtId="4" fontId="0" fillId="23" borderId="10" xfId="0" applyNumberFormat="1" applyFill="1" applyBorder="1" applyAlignment="1" applyProtection="1">
      <alignment vertical="center" wrapText="1"/>
      <protection/>
    </xf>
    <xf numFmtId="1" fontId="0" fillId="7" borderId="11" xfId="0" applyNumberFormat="1" applyFill="1" applyBorder="1" applyAlignment="1" applyProtection="1">
      <alignment vertical="center"/>
      <protection/>
    </xf>
    <xf numFmtId="4" fontId="0" fillId="7" borderId="11" xfId="0" applyNumberFormat="1" applyFill="1" applyBorder="1" applyAlignment="1" applyProtection="1">
      <alignment vertical="center"/>
      <protection/>
    </xf>
    <xf numFmtId="4" fontId="0" fillId="7" borderId="11" xfId="0" applyNumberFormat="1" applyFill="1" applyBorder="1" applyAlignment="1" applyProtection="1">
      <alignment vertical="center" wrapText="1"/>
      <protection/>
    </xf>
    <xf numFmtId="1" fontId="0" fillId="0" borderId="13" xfId="0" applyNumberFormat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 vertical="center"/>
      <protection/>
    </xf>
    <xf numFmtId="1" fontId="1" fillId="20" borderId="10" xfId="0" applyNumberFormat="1" applyFont="1" applyFill="1" applyBorder="1" applyAlignment="1" applyProtection="1">
      <alignment vertical="center" wrapText="1"/>
      <protection/>
    </xf>
    <xf numFmtId="4" fontId="1" fillId="20" borderId="10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Border="1" applyAlignment="1" applyProtection="1">
      <alignment vertical="center" wrapText="1"/>
      <protection/>
    </xf>
    <xf numFmtId="1" fontId="0" fillId="20" borderId="11" xfId="0" applyNumberFormat="1" applyFill="1" applyBorder="1" applyAlignment="1" applyProtection="1">
      <alignment vertical="center" wrapText="1"/>
      <protection/>
    </xf>
    <xf numFmtId="4" fontId="0" fillId="20" borderId="11" xfId="0" applyNumberFormat="1" applyFill="1" applyBorder="1" applyAlignment="1" applyProtection="1">
      <alignment vertical="center" wrapText="1"/>
      <protection/>
    </xf>
    <xf numFmtId="1" fontId="0" fillId="2" borderId="12" xfId="0" applyNumberFormat="1" applyFill="1" applyBorder="1" applyAlignment="1" applyProtection="1">
      <alignment vertical="center" wrapText="1"/>
      <protection/>
    </xf>
    <xf numFmtId="4" fontId="0" fillId="2" borderId="12" xfId="0" applyNumberFormat="1" applyFill="1" applyBorder="1" applyAlignment="1" applyProtection="1">
      <alignment vertical="center" wrapText="1"/>
      <protection/>
    </xf>
    <xf numFmtId="1" fontId="1" fillId="14" borderId="23" xfId="0" applyNumberFormat="1" applyFont="1" applyFill="1" applyBorder="1" applyAlignment="1" applyProtection="1">
      <alignment vertical="center" wrapText="1"/>
      <protection/>
    </xf>
    <xf numFmtId="4" fontId="1" fillId="14" borderId="23" xfId="0" applyNumberFormat="1" applyFont="1" applyFill="1" applyBorder="1" applyAlignment="1" applyProtection="1">
      <alignment vertical="center" wrapText="1"/>
      <protection/>
    </xf>
    <xf numFmtId="1" fontId="0" fillId="2" borderId="11" xfId="0" applyNumberFormat="1" applyFill="1" applyBorder="1" applyAlignment="1" applyProtection="1">
      <alignment vertical="center" wrapText="1"/>
      <protection/>
    </xf>
    <xf numFmtId="4" fontId="0" fillId="2" borderId="11" xfId="0" applyNumberFormat="1" applyFill="1" applyBorder="1" applyAlignment="1" applyProtection="1">
      <alignment vertical="center" wrapText="1"/>
      <protection/>
    </xf>
    <xf numFmtId="1" fontId="0" fillId="2" borderId="10" xfId="0" applyNumberFormat="1" applyFill="1" applyBorder="1" applyAlignment="1" applyProtection="1">
      <alignment vertical="center" wrapText="1"/>
      <protection/>
    </xf>
    <xf numFmtId="4" fontId="0" fillId="2" borderId="10" xfId="0" applyNumberFormat="1" applyFill="1" applyBorder="1" applyAlignment="1" applyProtection="1">
      <alignment vertical="center" wrapText="1"/>
      <protection/>
    </xf>
    <xf numFmtId="1" fontId="7" fillId="21" borderId="11" xfId="0" applyNumberFormat="1" applyFont="1" applyFill="1" applyBorder="1" applyAlignment="1" applyProtection="1">
      <alignment vertical="center" wrapText="1"/>
      <protection/>
    </xf>
    <xf numFmtId="4" fontId="7" fillId="21" borderId="11" xfId="0" applyNumberFormat="1" applyFont="1" applyFill="1" applyBorder="1" applyAlignment="1" applyProtection="1">
      <alignment vertical="center" wrapText="1"/>
      <protection/>
    </xf>
    <xf numFmtId="1" fontId="0" fillId="21" borderId="12" xfId="0" applyNumberFormat="1" applyFill="1" applyBorder="1" applyAlignment="1" applyProtection="1">
      <alignment vertical="center" wrapText="1"/>
      <protection/>
    </xf>
    <xf numFmtId="4" fontId="0" fillId="21" borderId="12" xfId="0" applyNumberForma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1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3" fillId="12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4" fontId="0" fillId="17" borderId="13" xfId="0" applyNumberFormat="1" applyFill="1" applyBorder="1" applyAlignment="1">
      <alignment horizontal="left" vertical="top" wrapText="1"/>
    </xf>
    <xf numFmtId="4" fontId="0" fillId="19" borderId="12" xfId="0" applyNumberFormat="1" applyFill="1" applyBorder="1" applyAlignment="1" applyProtection="1">
      <alignment horizontal="left" vertical="top" wrapText="1"/>
      <protection/>
    </xf>
    <xf numFmtId="1" fontId="0" fillId="0" borderId="12" xfId="0" applyNumberFormat="1" applyBorder="1" applyAlignment="1">
      <alignment vertical="center" wrapText="1"/>
    </xf>
    <xf numFmtId="2" fontId="9" fillId="17" borderId="10" xfId="0" applyNumberFormat="1" applyFont="1" applyFill="1" applyBorder="1" applyAlignment="1" applyProtection="1">
      <alignment vertical="center" wrapText="1"/>
      <protection locked="0"/>
    </xf>
    <xf numFmtId="2" fontId="0" fillId="17" borderId="13" xfId="0" applyNumberFormat="1" applyFont="1" applyFill="1" applyBorder="1" applyAlignment="1" applyProtection="1">
      <alignment horizontal="left" vertical="top" wrapText="1"/>
      <protection locked="0"/>
    </xf>
    <xf numFmtId="2" fontId="7" fillId="19" borderId="15" xfId="0" applyNumberFormat="1" applyFont="1" applyFill="1" applyBorder="1" applyAlignment="1" applyProtection="1">
      <alignment vertical="center" wrapText="1"/>
      <protection locked="0"/>
    </xf>
    <xf numFmtId="2" fontId="7" fillId="0" borderId="11" xfId="0" applyNumberFormat="1" applyFont="1" applyBorder="1" applyAlignment="1" applyProtection="1">
      <alignment vertical="center" wrapText="1"/>
      <protection locked="0"/>
    </xf>
    <xf numFmtId="2" fontId="12" fillId="3" borderId="10" xfId="0" applyNumberFormat="1" applyFont="1" applyFill="1" applyBorder="1" applyAlignment="1" applyProtection="1">
      <alignment vertical="center" wrapText="1"/>
      <protection locked="0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0" fillId="0" borderId="13" xfId="0" applyNumberFormat="1" applyBorder="1" applyAlignment="1" applyProtection="1">
      <alignment vertical="center" wrapText="1"/>
      <protection locked="0"/>
    </xf>
    <xf numFmtId="2" fontId="0" fillId="3" borderId="11" xfId="0" applyNumberFormat="1" applyFill="1" applyBorder="1" applyAlignment="1" applyProtection="1">
      <alignment vertical="center" wrapText="1"/>
      <protection locked="0"/>
    </xf>
    <xf numFmtId="2" fontId="11" fillId="5" borderId="10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Border="1" applyAlignment="1" applyProtection="1">
      <alignment vertical="center" wrapText="1"/>
      <protection locked="0"/>
    </xf>
    <xf numFmtId="2" fontId="0" fillId="5" borderId="11" xfId="0" applyNumberFormat="1" applyFill="1" applyBorder="1" applyAlignment="1" applyProtection="1">
      <alignment vertical="center" wrapText="1"/>
      <protection locked="0"/>
    </xf>
    <xf numFmtId="2" fontId="11" fillId="18" borderId="10" xfId="0" applyNumberFormat="1" applyFont="1" applyFill="1" applyBorder="1" applyAlignment="1" applyProtection="1">
      <alignment vertical="center" wrapText="1"/>
      <protection locked="0"/>
    </xf>
    <xf numFmtId="2" fontId="0" fillId="18" borderId="11" xfId="0" applyNumberFormat="1" applyFill="1" applyBorder="1" applyAlignment="1" applyProtection="1">
      <alignment vertical="center" wrapText="1"/>
      <protection locked="0"/>
    </xf>
    <xf numFmtId="2" fontId="0" fillId="16" borderId="10" xfId="0" applyNumberFormat="1" applyFill="1" applyBorder="1" applyAlignment="1" applyProtection="1">
      <alignment vertical="center"/>
      <protection locked="0"/>
    </xf>
    <xf numFmtId="2" fontId="0" fillId="16" borderId="11" xfId="0" applyNumberFormat="1" applyFill="1" applyBorder="1" applyAlignment="1" applyProtection="1">
      <alignment vertical="center" wrapText="1"/>
      <protection locked="0"/>
    </xf>
    <xf numFmtId="2" fontId="0" fillId="14" borderId="11" xfId="0" applyNumberFormat="1" applyFill="1" applyBorder="1" applyAlignment="1" applyProtection="1">
      <alignment vertical="center" wrapText="1"/>
      <protection locked="0"/>
    </xf>
    <xf numFmtId="2" fontId="0" fillId="12" borderId="10" xfId="0" applyNumberFormat="1" applyFill="1" applyBorder="1" applyAlignment="1" applyProtection="1">
      <alignment vertical="center" wrapText="1"/>
      <protection locked="0"/>
    </xf>
    <xf numFmtId="2" fontId="0" fillId="12" borderId="11" xfId="0" applyNumberFormat="1" applyFill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2" fontId="7" fillId="8" borderId="15" xfId="0" applyNumberFormat="1" applyFont="1" applyFill="1" applyBorder="1" applyAlignment="1" applyProtection="1">
      <alignment vertical="center" wrapText="1"/>
      <protection locked="0"/>
    </xf>
    <xf numFmtId="2" fontId="7" fillId="0" borderId="18" xfId="0" applyNumberFormat="1" applyFont="1" applyFill="1" applyBorder="1" applyAlignment="1" applyProtection="1">
      <alignment vertical="center" wrapText="1"/>
      <protection locked="0"/>
    </xf>
    <xf numFmtId="2" fontId="7" fillId="7" borderId="11" xfId="0" applyNumberFormat="1" applyFont="1" applyFill="1" applyBorder="1" applyAlignment="1" applyProtection="1">
      <alignment vertical="center" wrapText="1"/>
      <protection locked="0"/>
    </xf>
    <xf numFmtId="2" fontId="0" fillId="7" borderId="11" xfId="0" applyNumberFormat="1" applyFill="1" applyBorder="1" applyAlignment="1" applyProtection="1">
      <alignment vertical="center"/>
      <protection locked="0"/>
    </xf>
    <xf numFmtId="2" fontId="0" fillId="0" borderId="11" xfId="0" applyNumberFormat="1" applyBorder="1" applyAlignment="1" applyProtection="1">
      <alignment vertical="center" wrapText="1"/>
      <protection locked="0"/>
    </xf>
    <xf numFmtId="2" fontId="0" fillId="20" borderId="11" xfId="0" applyNumberFormat="1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 wrapText="1"/>
      <protection locked="0"/>
    </xf>
    <xf numFmtId="2" fontId="1" fillId="14" borderId="19" xfId="0" applyNumberFormat="1" applyFont="1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2" fontId="0" fillId="0" borderId="18" xfId="0" applyNumberFormat="1" applyFill="1" applyBorder="1" applyAlignment="1" applyProtection="1">
      <alignment vertical="center" wrapText="1"/>
      <protection locked="0"/>
    </xf>
    <xf numFmtId="2" fontId="7" fillId="21" borderId="16" xfId="0" applyNumberFormat="1" applyFont="1" applyFill="1" applyBorder="1" applyAlignment="1" applyProtection="1">
      <alignment vertical="center" wrapText="1"/>
      <protection locked="0"/>
    </xf>
    <xf numFmtId="2" fontId="0" fillId="21" borderId="12" xfId="0" applyNumberFormat="1" applyFill="1" applyBorder="1" applyAlignment="1" applyProtection="1">
      <alignment vertical="center" wrapText="1"/>
      <protection locked="0"/>
    </xf>
    <xf numFmtId="2" fontId="0" fillId="0" borderId="11" xfId="0" applyNumberFormat="1" applyFill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2" fontId="7" fillId="0" borderId="11" xfId="0" applyNumberFormat="1" applyFont="1" applyBorder="1" applyAlignment="1" applyProtection="1">
      <alignment vertical="center" wrapText="1"/>
      <protection locked="0"/>
    </xf>
    <xf numFmtId="2" fontId="12" fillId="3" borderId="10" xfId="0" applyNumberFormat="1" applyFont="1" applyFill="1" applyBorder="1" applyAlignment="1" applyProtection="1">
      <alignment vertical="center" wrapText="1"/>
      <protection locked="0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0" fillId="0" borderId="13" xfId="0" applyNumberFormat="1" applyBorder="1" applyAlignment="1" applyProtection="1">
      <alignment vertical="center" wrapText="1"/>
      <protection locked="0"/>
    </xf>
    <xf numFmtId="2" fontId="0" fillId="3" borderId="11" xfId="0" applyNumberFormat="1" applyFill="1" applyBorder="1" applyAlignment="1" applyProtection="1">
      <alignment vertical="center" wrapText="1"/>
      <protection locked="0"/>
    </xf>
    <xf numFmtId="2" fontId="11" fillId="5" borderId="10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Border="1" applyAlignment="1" applyProtection="1">
      <alignment vertical="center" wrapText="1"/>
      <protection locked="0"/>
    </xf>
    <xf numFmtId="2" fontId="0" fillId="5" borderId="11" xfId="0" applyNumberFormat="1" applyFill="1" applyBorder="1" applyAlignment="1" applyProtection="1">
      <alignment vertical="center" wrapText="1"/>
      <protection locked="0"/>
    </xf>
    <xf numFmtId="2" fontId="11" fillId="18" borderId="10" xfId="0" applyNumberFormat="1" applyFont="1" applyFill="1" applyBorder="1" applyAlignment="1" applyProtection="1">
      <alignment vertical="center" wrapText="1"/>
      <protection locked="0"/>
    </xf>
    <xf numFmtId="2" fontId="0" fillId="18" borderId="11" xfId="0" applyNumberFormat="1" applyFill="1" applyBorder="1" applyAlignment="1" applyProtection="1">
      <alignment vertical="center" wrapText="1"/>
      <protection locked="0"/>
    </xf>
    <xf numFmtId="2" fontId="0" fillId="16" borderId="10" xfId="0" applyNumberFormat="1" applyFill="1" applyBorder="1" applyAlignment="1" applyProtection="1">
      <alignment vertical="center"/>
      <protection locked="0"/>
    </xf>
    <xf numFmtId="2" fontId="0" fillId="16" borderId="11" xfId="0" applyNumberFormat="1" applyFill="1" applyBorder="1" applyAlignment="1" applyProtection="1">
      <alignment vertical="center" wrapText="1"/>
      <protection locked="0"/>
    </xf>
    <xf numFmtId="2" fontId="0" fillId="14" borderId="11" xfId="0" applyNumberFormat="1" applyFill="1" applyBorder="1" applyAlignment="1" applyProtection="1">
      <alignment vertical="center" wrapText="1"/>
      <protection locked="0"/>
    </xf>
    <xf numFmtId="2" fontId="0" fillId="12" borderId="10" xfId="0" applyNumberFormat="1" applyFill="1" applyBorder="1" applyAlignment="1" applyProtection="1">
      <alignment vertical="center" wrapText="1"/>
      <protection locked="0"/>
    </xf>
    <xf numFmtId="2" fontId="0" fillId="12" borderId="11" xfId="0" applyNumberFormat="1" applyFill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2" fontId="7" fillId="0" borderId="18" xfId="0" applyNumberFormat="1" applyFont="1" applyFill="1" applyBorder="1" applyAlignment="1" applyProtection="1">
      <alignment vertical="center" wrapText="1"/>
      <protection locked="0"/>
    </xf>
    <xf numFmtId="2" fontId="0" fillId="7" borderId="11" xfId="0" applyNumberFormat="1" applyFill="1" applyBorder="1" applyAlignment="1" applyProtection="1">
      <alignment vertical="center"/>
      <protection locked="0"/>
    </xf>
    <xf numFmtId="2" fontId="1" fillId="20" borderId="15" xfId="0" applyNumberFormat="1" applyFont="1" applyFill="1" applyBorder="1" applyAlignment="1" applyProtection="1">
      <alignment vertical="center" wrapText="1"/>
      <protection locked="0"/>
    </xf>
    <xf numFmtId="2" fontId="0" fillId="0" borderId="11" xfId="0" applyNumberFormat="1" applyBorder="1" applyAlignment="1" applyProtection="1">
      <alignment vertical="center" wrapText="1"/>
      <protection locked="0"/>
    </xf>
    <xf numFmtId="2" fontId="0" fillId="20" borderId="11" xfId="0" applyNumberFormat="1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2" fontId="0" fillId="21" borderId="12" xfId="0" applyNumberFormat="1" applyFill="1" applyBorder="1" applyAlignment="1" applyProtection="1">
      <alignment vertical="center" wrapText="1"/>
      <protection locked="0"/>
    </xf>
    <xf numFmtId="2" fontId="0" fillId="0" borderId="11" xfId="0" applyNumberFormat="1" applyFill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0" fillId="0" borderId="23" xfId="0" applyBorder="1" applyAlignment="1">
      <alignment vertical="center" wrapText="1"/>
    </xf>
    <xf numFmtId="2" fontId="0" fillId="0" borderId="23" xfId="0" applyNumberFormat="1" applyBorder="1" applyAlignment="1" applyProtection="1">
      <alignment vertical="center" wrapText="1"/>
      <protection locked="0"/>
    </xf>
    <xf numFmtId="4" fontId="0" fillId="0" borderId="23" xfId="0" applyNumberFormat="1" applyBorder="1" applyAlignment="1">
      <alignment vertical="center" wrapText="1"/>
    </xf>
    <xf numFmtId="0" fontId="0" fillId="0" borderId="23" xfId="0" applyBorder="1" applyAlignment="1" applyProtection="1">
      <alignment vertical="center" wrapText="1"/>
      <protection locked="0"/>
    </xf>
    <xf numFmtId="0" fontId="10" fillId="20" borderId="15" xfId="0" applyFont="1" applyFill="1" applyBorder="1" applyAlignment="1">
      <alignment vertical="center" wrapText="1"/>
    </xf>
    <xf numFmtId="0" fontId="7" fillId="19" borderId="2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 vertical="center" wrapText="1"/>
    </xf>
    <xf numFmtId="2" fontId="9" fillId="19" borderId="10" xfId="0" applyNumberFormat="1" applyFont="1" applyFill="1" applyBorder="1" applyAlignment="1" applyProtection="1">
      <alignment vertical="center" wrapText="1"/>
      <protection locked="0"/>
    </xf>
    <xf numFmtId="2" fontId="0" fillId="19" borderId="12" xfId="0" applyNumberFormat="1" applyFont="1" applyFill="1" applyBorder="1" applyAlignment="1" applyProtection="1">
      <alignment horizontal="left" vertical="top" wrapText="1"/>
      <protection locked="0"/>
    </xf>
    <xf numFmtId="2" fontId="7" fillId="7" borderId="23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7" fillId="8" borderId="23" xfId="0" applyNumberFormat="1" applyFont="1" applyFill="1" applyBorder="1" applyAlignment="1" applyProtection="1">
      <alignment vertical="center" wrapText="1"/>
      <protection locked="0"/>
    </xf>
    <xf numFmtId="2" fontId="7" fillId="7" borderId="10" xfId="0" applyNumberFormat="1" applyFont="1" applyFill="1" applyBorder="1" applyAlignment="1" applyProtection="1">
      <alignment vertical="center" wrapText="1"/>
      <protection locked="0"/>
    </xf>
    <xf numFmtId="2" fontId="1" fillId="20" borderId="10" xfId="0" applyNumberFormat="1" applyFont="1" applyFill="1" applyBorder="1" applyAlignment="1" applyProtection="1">
      <alignment vertical="center" wrapText="1"/>
      <protection locked="0"/>
    </xf>
    <xf numFmtId="2" fontId="1" fillId="14" borderId="23" xfId="0" applyNumberFormat="1" applyFont="1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 wrapText="1"/>
      <protection locked="0"/>
    </xf>
    <xf numFmtId="2" fontId="7" fillId="21" borderId="11" xfId="0" applyNumberFormat="1" applyFont="1" applyFill="1" applyBorder="1" applyAlignment="1" applyProtection="1">
      <alignment vertical="center" wrapText="1"/>
      <protection locked="0"/>
    </xf>
    <xf numFmtId="0" fontId="9" fillId="17" borderId="10" xfId="0" applyNumberFormat="1" applyFont="1" applyFill="1" applyBorder="1" applyAlignment="1" applyProtection="1">
      <alignment vertical="center" wrapText="1"/>
      <protection locked="0"/>
    </xf>
    <xf numFmtId="0" fontId="0" fillId="17" borderId="13" xfId="0" applyNumberFormat="1" applyFill="1" applyBorder="1" applyAlignment="1" applyProtection="1">
      <alignment horizontal="left" vertical="top" wrapText="1"/>
      <protection locked="0"/>
    </xf>
    <xf numFmtId="0" fontId="7" fillId="19" borderId="15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12" fillId="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 applyProtection="1">
      <alignment vertical="center" wrapText="1"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 wrapText="1"/>
      <protection locked="0"/>
    </xf>
    <xf numFmtId="0" fontId="0" fillId="3" borderId="11" xfId="0" applyNumberFormat="1" applyFill="1" applyBorder="1" applyAlignment="1" applyProtection="1">
      <alignment vertical="center" wrapText="1"/>
      <protection locked="0"/>
    </xf>
    <xf numFmtId="0" fontId="11" fillId="5" borderId="10" xfId="0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0" fillId="5" borderId="11" xfId="0" applyNumberFormat="1" applyFill="1" applyBorder="1" applyAlignment="1" applyProtection="1">
      <alignment vertical="center" wrapText="1"/>
      <protection locked="0"/>
    </xf>
    <xf numFmtId="0" fontId="11" fillId="18" borderId="10" xfId="0" applyNumberFormat="1" applyFont="1" applyFill="1" applyBorder="1" applyAlignment="1" applyProtection="1">
      <alignment vertical="center" wrapText="1"/>
      <protection locked="0"/>
    </xf>
    <xf numFmtId="0" fontId="0" fillId="18" borderId="11" xfId="0" applyNumberFormat="1" applyFill="1" applyBorder="1" applyAlignment="1" applyProtection="1">
      <alignment vertical="center" wrapText="1"/>
      <protection locked="0"/>
    </xf>
    <xf numFmtId="0" fontId="0" fillId="16" borderId="10" xfId="0" applyNumberFormat="1" applyFill="1" applyBorder="1" applyAlignment="1" applyProtection="1">
      <alignment vertical="center"/>
      <protection locked="0"/>
    </xf>
    <xf numFmtId="0" fontId="0" fillId="16" borderId="11" xfId="0" applyNumberFormat="1" applyFill="1" applyBorder="1" applyAlignment="1" applyProtection="1">
      <alignment vertical="center" wrapText="1"/>
      <protection locked="0"/>
    </xf>
    <xf numFmtId="0" fontId="0" fillId="14" borderId="11" xfId="0" applyNumberFormat="1" applyFill="1" applyBorder="1" applyAlignment="1" applyProtection="1">
      <alignment vertical="center" wrapText="1"/>
      <protection locked="0"/>
    </xf>
    <xf numFmtId="0" fontId="0" fillId="12" borderId="10" xfId="0" applyNumberFormat="1" applyFill="1" applyBorder="1" applyAlignment="1" applyProtection="1">
      <alignment vertical="center" wrapText="1"/>
      <protection locked="0"/>
    </xf>
    <xf numFmtId="0" fontId="0" fillId="12" borderId="11" xfId="0" applyNumberFormat="1" applyFill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7" fillId="8" borderId="15" xfId="0" applyNumberFormat="1" applyFont="1" applyFill="1" applyBorder="1" applyAlignment="1" applyProtection="1">
      <alignment vertical="center" wrapText="1"/>
      <protection locked="0"/>
    </xf>
    <xf numFmtId="0" fontId="7" fillId="0" borderId="18" xfId="0" applyNumberFormat="1" applyFont="1" applyFill="1" applyBorder="1" applyAlignment="1" applyProtection="1">
      <alignment vertical="center" wrapText="1"/>
      <protection locked="0"/>
    </xf>
    <xf numFmtId="0" fontId="7" fillId="7" borderId="1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7" borderId="11" xfId="0" applyNumberFormat="1" applyFill="1" applyBorder="1" applyAlignment="1" applyProtection="1">
      <alignment vertical="center"/>
      <protection locked="0"/>
    </xf>
    <xf numFmtId="0" fontId="1" fillId="20" borderId="15" xfId="0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0" fontId="0" fillId="20" borderId="11" xfId="0" applyNumberFormat="1" applyFill="1" applyBorder="1" applyAlignment="1" applyProtection="1">
      <alignment vertical="center" wrapText="1"/>
      <protection locked="0"/>
    </xf>
    <xf numFmtId="0" fontId="0" fillId="2" borderId="18" xfId="0" applyNumberFormat="1" applyFill="1" applyBorder="1" applyAlignment="1" applyProtection="1">
      <alignment vertical="center" wrapText="1"/>
      <protection locked="0"/>
    </xf>
    <xf numFmtId="0" fontId="1" fillId="14" borderId="19" xfId="0" applyNumberFormat="1" applyFont="1" applyFill="1" applyBorder="1" applyAlignment="1" applyProtection="1">
      <alignment vertical="center" wrapText="1"/>
      <protection locked="0"/>
    </xf>
    <xf numFmtId="0" fontId="0" fillId="2" borderId="10" xfId="0" applyNumberFormat="1" applyFill="1" applyBorder="1" applyAlignment="1" applyProtection="1">
      <alignment vertical="center" wrapText="1"/>
      <protection locked="0"/>
    </xf>
    <xf numFmtId="0" fontId="0" fillId="2" borderId="12" xfId="0" applyNumberFormat="1" applyFill="1" applyBorder="1" applyAlignment="1" applyProtection="1">
      <alignment vertical="center" wrapText="1"/>
      <protection locked="0"/>
    </xf>
    <xf numFmtId="0" fontId="0" fillId="0" borderId="18" xfId="0" applyNumberFormat="1" applyFill="1" applyBorder="1" applyAlignment="1" applyProtection="1">
      <alignment vertical="center" wrapText="1"/>
      <protection locked="0"/>
    </xf>
    <xf numFmtId="0" fontId="7" fillId="21" borderId="16" xfId="0" applyNumberFormat="1" applyFont="1" applyFill="1" applyBorder="1" applyAlignment="1" applyProtection="1">
      <alignment vertical="center" wrapText="1"/>
      <protection locked="0"/>
    </xf>
    <xf numFmtId="0" fontId="0" fillId="21" borderId="12" xfId="0" applyNumberFormat="1" applyFill="1" applyBorder="1" applyAlignment="1" applyProtection="1">
      <alignment vertical="center" wrapText="1"/>
      <protection locked="0"/>
    </xf>
    <xf numFmtId="0" fontId="0" fillId="0" borderId="11" xfId="0" applyNumberFormat="1" applyFill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7" fillId="21" borderId="20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2" fillId="14" borderId="10" xfId="0" applyNumberFormat="1" applyFont="1" applyFill="1" applyBorder="1" applyAlignment="1" applyProtection="1">
      <alignment vertical="center" wrapText="1"/>
      <protection locked="0"/>
    </xf>
    <xf numFmtId="0" fontId="0" fillId="14" borderId="10" xfId="0" applyNumberFormat="1" applyFont="1" applyFill="1" applyBorder="1" applyAlignment="1" applyProtection="1">
      <alignment vertical="center" wrapText="1"/>
      <protection locked="0"/>
    </xf>
    <xf numFmtId="2" fontId="2" fillId="14" borderId="10" xfId="0" applyNumberFormat="1" applyFont="1" applyFill="1" applyBorder="1" applyAlignment="1" applyProtection="1">
      <alignment vertical="center" wrapText="1"/>
      <protection locked="0"/>
    </xf>
    <xf numFmtId="2" fontId="0" fillId="14" borderId="10" xfId="0" applyNumberFormat="1" applyFont="1" applyFill="1" applyBorder="1" applyAlignment="1" applyProtection="1">
      <alignment vertical="center" wrapText="1"/>
      <protection locked="0"/>
    </xf>
    <xf numFmtId="2" fontId="7" fillId="21" borderId="29" xfId="0" applyNumberFormat="1" applyFont="1" applyFill="1" applyBorder="1" applyAlignment="1">
      <alignment vertical="center" wrapText="1"/>
    </xf>
    <xf numFmtId="2" fontId="13" fillId="21" borderId="22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3" sqref="J63"/>
    </sheetView>
  </sheetViews>
  <sheetFormatPr defaultColWidth="10.75390625" defaultRowHeight="28.5" customHeight="1"/>
  <cols>
    <col min="1" max="1" width="27.875" style="2" bestFit="1" customWidth="1"/>
    <col min="2" max="2" width="13.125" style="311" customWidth="1"/>
    <col min="3" max="3" width="17.875" style="410" customWidth="1"/>
    <col min="4" max="4" width="13.125" style="2" customWidth="1"/>
    <col min="5" max="5" width="12.875" style="94" hidden="1" customWidth="1"/>
    <col min="6" max="6" width="19.25390625" style="94" customWidth="1"/>
    <col min="7" max="7" width="14.125" style="94" hidden="1" customWidth="1"/>
    <col min="8" max="8" width="11.75390625" style="94" hidden="1" customWidth="1"/>
    <col min="9" max="9" width="16.375" style="94" customWidth="1"/>
    <col min="10" max="10" width="18.625" style="94" customWidth="1"/>
    <col min="11" max="11" width="17.875" style="94" customWidth="1"/>
    <col min="13" max="13" width="10.75390625" style="61" customWidth="1"/>
    <col min="14" max="14" width="24.375" style="2" customWidth="1"/>
    <col min="15" max="45" width="10.75390625" style="6" customWidth="1"/>
    <col min="46" max="16384" width="10.75390625" style="2" customWidth="1"/>
  </cols>
  <sheetData>
    <row r="1" spans="1:45" s="1" customFormat="1" ht="90" customHeight="1">
      <c r="A1" s="1" t="s">
        <v>157</v>
      </c>
      <c r="B1" s="305" t="s">
        <v>28</v>
      </c>
      <c r="C1" s="404" t="s">
        <v>92</v>
      </c>
      <c r="D1" s="1" t="s">
        <v>121</v>
      </c>
      <c r="E1" s="90" t="s">
        <v>177</v>
      </c>
      <c r="F1" s="90" t="s">
        <v>175</v>
      </c>
      <c r="G1" s="90" t="s">
        <v>93</v>
      </c>
      <c r="H1" s="90" t="s">
        <v>176</v>
      </c>
      <c r="I1" s="90" t="s">
        <v>57</v>
      </c>
      <c r="J1" s="90" t="s">
        <v>73</v>
      </c>
      <c r="K1" s="90" t="s">
        <v>74</v>
      </c>
      <c r="M1" s="57"/>
      <c r="N1" s="154" t="s">
        <v>133</v>
      </c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</row>
    <row r="2" spans="1:45" s="39" customFormat="1" ht="112.5" customHeight="1" thickBot="1">
      <c r="A2" s="37" t="s">
        <v>147</v>
      </c>
      <c r="B2" s="306" t="s">
        <v>170</v>
      </c>
      <c r="C2" s="405" t="s">
        <v>142</v>
      </c>
      <c r="D2" s="38" t="s">
        <v>159</v>
      </c>
      <c r="E2" s="91" t="s">
        <v>141</v>
      </c>
      <c r="F2" s="91" t="s">
        <v>168</v>
      </c>
      <c r="G2" s="91" t="s">
        <v>169</v>
      </c>
      <c r="H2" s="91" t="s">
        <v>53</v>
      </c>
      <c r="I2" s="302" t="s">
        <v>115</v>
      </c>
      <c r="J2" s="91" t="s">
        <v>136</v>
      </c>
      <c r="K2" s="91" t="s">
        <v>88</v>
      </c>
      <c r="M2" s="181"/>
      <c r="N2" s="179" t="s">
        <v>59</v>
      </c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</row>
    <row r="3" spans="1:45" s="43" customFormat="1" ht="63.75" customHeight="1" thickBot="1">
      <c r="A3" s="41" t="s">
        <v>65</v>
      </c>
      <c r="B3" s="307" t="s">
        <v>33</v>
      </c>
      <c r="C3" s="406" t="s">
        <v>116</v>
      </c>
      <c r="D3" s="42" t="s">
        <v>121</v>
      </c>
      <c r="E3" s="92" t="s">
        <v>174</v>
      </c>
      <c r="F3" s="92" t="s">
        <v>175</v>
      </c>
      <c r="G3" s="92" t="s">
        <v>94</v>
      </c>
      <c r="H3" s="92" t="s">
        <v>81</v>
      </c>
      <c r="I3" s="92" t="s">
        <v>57</v>
      </c>
      <c r="J3" s="92" t="s">
        <v>3</v>
      </c>
      <c r="K3" s="92" t="s">
        <v>2</v>
      </c>
      <c r="M3" s="182"/>
      <c r="N3" s="373" t="s">
        <v>65</v>
      </c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</row>
    <row r="4" spans="1:45" s="25" customFormat="1" ht="13.5" customHeight="1">
      <c r="A4" s="40"/>
      <c r="B4" s="308"/>
      <c r="C4" s="407"/>
      <c r="D4" s="40"/>
      <c r="E4" s="117"/>
      <c r="F4" s="117"/>
      <c r="G4" s="117"/>
      <c r="H4" s="117"/>
      <c r="I4" s="117"/>
      <c r="J4" s="117"/>
      <c r="K4" s="117"/>
      <c r="M4" s="77"/>
      <c r="N4" s="40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5" customFormat="1" ht="28.5" customHeight="1">
      <c r="A5" s="3" t="s">
        <v>76</v>
      </c>
      <c r="B5" s="309"/>
      <c r="C5" s="408"/>
      <c r="D5" s="4"/>
      <c r="E5" s="118"/>
      <c r="F5" s="118"/>
      <c r="G5" s="118"/>
      <c r="H5" s="118"/>
      <c r="I5" s="118"/>
      <c r="J5" s="118"/>
      <c r="K5" s="118"/>
      <c r="M5" s="183"/>
      <c r="N5" s="3" t="s">
        <v>76</v>
      </c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</row>
    <row r="6" spans="1:14" s="6" customFormat="1" ht="28.5" customHeight="1">
      <c r="A6" s="6" t="s">
        <v>130</v>
      </c>
      <c r="B6" s="310"/>
      <c r="C6" s="409"/>
      <c r="D6" s="6">
        <v>150</v>
      </c>
      <c r="E6" s="94">
        <f aca="true" t="shared" si="0" ref="E6:E11">B6*C6*D6/1000</f>
        <v>0</v>
      </c>
      <c r="F6" s="115">
        <f aca="true" t="shared" si="1" ref="F6:F12">E6*365</f>
        <v>0</v>
      </c>
      <c r="G6" s="115">
        <f aca="true" t="shared" si="2" ref="G6:G11">E6*3600000</f>
        <v>0</v>
      </c>
      <c r="H6" s="115">
        <f aca="true" t="shared" si="3" ref="H6:H11">E6/0.0002931</f>
        <v>0</v>
      </c>
      <c r="I6" s="115">
        <f aca="true" t="shared" si="4" ref="I6:I11">H6*365</f>
        <v>0</v>
      </c>
      <c r="J6" s="94">
        <f aca="true" t="shared" si="5" ref="J6:J11">0.11*E6</f>
        <v>0</v>
      </c>
      <c r="K6" s="115">
        <f aca="true" t="shared" si="6" ref="K6:K11">365*J6</f>
        <v>0</v>
      </c>
      <c r="M6" s="60"/>
      <c r="N6" s="6" t="s">
        <v>130</v>
      </c>
    </row>
    <row r="7" spans="1:14" ht="28.5" customHeight="1">
      <c r="A7" s="2" t="s">
        <v>132</v>
      </c>
      <c r="D7" s="2">
        <v>12</v>
      </c>
      <c r="E7" s="94">
        <f t="shared" si="0"/>
        <v>0</v>
      </c>
      <c r="F7" s="94">
        <f t="shared" si="1"/>
        <v>0</v>
      </c>
      <c r="G7" s="94">
        <f t="shared" si="2"/>
        <v>0</v>
      </c>
      <c r="H7" s="94">
        <f t="shared" si="3"/>
        <v>0</v>
      </c>
      <c r="I7" s="94">
        <f t="shared" si="4"/>
        <v>0</v>
      </c>
      <c r="J7" s="94">
        <f t="shared" si="5"/>
        <v>0</v>
      </c>
      <c r="K7" s="94">
        <f t="shared" si="6"/>
        <v>0</v>
      </c>
      <c r="L7" s="367"/>
      <c r="N7" s="2" t="s">
        <v>132</v>
      </c>
    </row>
    <row r="8" spans="1:14" ht="28.5" customHeight="1">
      <c r="A8" s="2" t="s">
        <v>44</v>
      </c>
      <c r="D8" s="2">
        <v>50</v>
      </c>
      <c r="E8" s="94">
        <f>B8*C8*D8/1000</f>
        <v>0</v>
      </c>
      <c r="F8" s="94">
        <f t="shared" si="1"/>
        <v>0</v>
      </c>
      <c r="G8" s="94">
        <f>E8*3600000</f>
        <v>0</v>
      </c>
      <c r="H8" s="94">
        <f>E8/0.0002931</f>
        <v>0</v>
      </c>
      <c r="I8" s="94">
        <f>H8*365</f>
        <v>0</v>
      </c>
      <c r="J8" s="94">
        <f>0.11*E8</f>
        <v>0</v>
      </c>
      <c r="K8" s="94">
        <f>365*J8</f>
        <v>0</v>
      </c>
      <c r="L8" s="367"/>
      <c r="N8" s="2" t="s">
        <v>44</v>
      </c>
    </row>
    <row r="9" spans="1:14" ht="28.5" customHeight="1">
      <c r="A9" s="2" t="s">
        <v>25</v>
      </c>
      <c r="D9" s="2">
        <v>165</v>
      </c>
      <c r="E9" s="94">
        <f t="shared" si="0"/>
        <v>0</v>
      </c>
      <c r="F9" s="94">
        <f t="shared" si="1"/>
        <v>0</v>
      </c>
      <c r="G9" s="94">
        <f t="shared" si="2"/>
        <v>0</v>
      </c>
      <c r="H9" s="94">
        <f t="shared" si="3"/>
        <v>0</v>
      </c>
      <c r="I9" s="94">
        <f t="shared" si="4"/>
        <v>0</v>
      </c>
      <c r="J9" s="94">
        <f t="shared" si="5"/>
        <v>0</v>
      </c>
      <c r="K9" s="94">
        <f t="shared" si="6"/>
        <v>0</v>
      </c>
      <c r="L9" s="367"/>
      <c r="N9" s="2" t="s">
        <v>25</v>
      </c>
    </row>
    <row r="10" spans="1:14" ht="28.5" customHeight="1">
      <c r="A10" s="2" t="s">
        <v>144</v>
      </c>
      <c r="D10" s="2">
        <v>195</v>
      </c>
      <c r="E10" s="94">
        <f>B10*C10*D10/1000</f>
        <v>0</v>
      </c>
      <c r="F10" s="94">
        <f t="shared" si="1"/>
        <v>0</v>
      </c>
      <c r="G10" s="94">
        <f>E10*3600000</f>
        <v>0</v>
      </c>
      <c r="H10" s="94">
        <f>E10/0.0002931</f>
        <v>0</v>
      </c>
      <c r="I10" s="94">
        <f>H10*365</f>
        <v>0</v>
      </c>
      <c r="J10" s="94">
        <f>0.11*E10</f>
        <v>0</v>
      </c>
      <c r="K10" s="94">
        <f>365*J10</f>
        <v>0</v>
      </c>
      <c r="L10" s="367"/>
      <c r="N10" s="2" t="s">
        <v>56</v>
      </c>
    </row>
    <row r="11" spans="1:14" ht="28.5" customHeight="1">
      <c r="A11" s="2" t="s">
        <v>122</v>
      </c>
      <c r="D11" s="2">
        <v>270</v>
      </c>
      <c r="E11" s="94">
        <f t="shared" si="0"/>
        <v>0</v>
      </c>
      <c r="F11" s="94">
        <f t="shared" si="1"/>
        <v>0</v>
      </c>
      <c r="G11" s="94">
        <f t="shared" si="2"/>
        <v>0</v>
      </c>
      <c r="H11" s="94">
        <f t="shared" si="3"/>
        <v>0</v>
      </c>
      <c r="I11" s="94">
        <f t="shared" si="4"/>
        <v>0</v>
      </c>
      <c r="J11" s="94">
        <f t="shared" si="5"/>
        <v>0</v>
      </c>
      <c r="K11" s="94">
        <f t="shared" si="6"/>
        <v>0</v>
      </c>
      <c r="L11" s="367"/>
      <c r="N11" s="2" t="s">
        <v>99</v>
      </c>
    </row>
    <row r="12" spans="1:45" s="81" customFormat="1" ht="28.5" customHeight="1">
      <c r="A12" s="81" t="s">
        <v>100</v>
      </c>
      <c r="B12" s="312"/>
      <c r="C12" s="411"/>
      <c r="D12" s="81">
        <v>45</v>
      </c>
      <c r="E12" s="95">
        <f>B12*C12*D12/1000</f>
        <v>0</v>
      </c>
      <c r="F12" s="95">
        <f t="shared" si="1"/>
        <v>0</v>
      </c>
      <c r="G12" s="95">
        <f>E12*3600000</f>
        <v>0</v>
      </c>
      <c r="H12" s="95">
        <f>E12/0.0002931</f>
        <v>0</v>
      </c>
      <c r="I12" s="95">
        <f>H12*365</f>
        <v>0</v>
      </c>
      <c r="J12" s="95">
        <f>0.11*E12</f>
        <v>0</v>
      </c>
      <c r="K12" s="95">
        <f>365*J12</f>
        <v>0</v>
      </c>
      <c r="L12" s="2"/>
      <c r="M12" s="82"/>
      <c r="N12" s="81" t="s">
        <v>100</v>
      </c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</row>
    <row r="13" spans="1:45" s="36" customFormat="1" ht="28.5" customHeight="1">
      <c r="A13" s="35" t="s">
        <v>54</v>
      </c>
      <c r="B13" s="313"/>
      <c r="C13" s="412"/>
      <c r="E13" s="97">
        <f aca="true" t="shared" si="7" ref="E13:K13">SUM(E6:E12)</f>
        <v>0</v>
      </c>
      <c r="F13" s="97">
        <f t="shared" si="7"/>
        <v>0</v>
      </c>
      <c r="G13" s="97">
        <f t="shared" si="7"/>
        <v>0</v>
      </c>
      <c r="H13" s="97">
        <f t="shared" si="7"/>
        <v>0</v>
      </c>
      <c r="I13" s="97">
        <f t="shared" si="7"/>
        <v>0</v>
      </c>
      <c r="J13" s="97">
        <f t="shared" si="7"/>
        <v>0</v>
      </c>
      <c r="K13" s="97">
        <f t="shared" si="7"/>
        <v>0</v>
      </c>
      <c r="M13" s="63"/>
      <c r="N13" s="35" t="s">
        <v>54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ht="13.5" customHeight="1"/>
    <row r="15" spans="1:45" s="8" customFormat="1" ht="28.5" customHeight="1">
      <c r="A15" s="7" t="s">
        <v>75</v>
      </c>
      <c r="B15" s="314"/>
      <c r="C15" s="413"/>
      <c r="E15" s="98"/>
      <c r="F15" s="98"/>
      <c r="G15" s="98"/>
      <c r="H15" s="98"/>
      <c r="I15" s="98"/>
      <c r="J15" s="98"/>
      <c r="K15" s="98"/>
      <c r="M15" s="64"/>
      <c r="N15" s="7" t="s">
        <v>75</v>
      </c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</row>
    <row r="16" spans="1:14" ht="28.5" customHeight="1">
      <c r="A16" s="2" t="s">
        <v>79</v>
      </c>
      <c r="D16" s="2">
        <v>7</v>
      </c>
      <c r="E16" s="94">
        <f>B16*C16*D16/1000</f>
        <v>0</v>
      </c>
      <c r="F16" s="94">
        <f>E16*365</f>
        <v>0</v>
      </c>
      <c r="G16" s="94">
        <f>E16*3600000</f>
        <v>0</v>
      </c>
      <c r="H16" s="94">
        <f>E16/0.0002931</f>
        <v>0</v>
      </c>
      <c r="I16" s="94">
        <f>H16*365</f>
        <v>0</v>
      </c>
      <c r="J16" s="94">
        <f>0.11*E16</f>
        <v>0</v>
      </c>
      <c r="K16" s="94">
        <f>365*J16</f>
        <v>0</v>
      </c>
      <c r="N16" s="2" t="s">
        <v>79</v>
      </c>
    </row>
    <row r="17" spans="1:45" s="22" customFormat="1" ht="28.5" customHeight="1" thickBot="1">
      <c r="A17" s="22" t="s">
        <v>58</v>
      </c>
      <c r="B17" s="315"/>
      <c r="C17" s="414"/>
      <c r="D17" s="22">
        <v>5</v>
      </c>
      <c r="E17" s="96">
        <f>B17*C17*D17/1000</f>
        <v>0</v>
      </c>
      <c r="F17" s="96">
        <f>E17*365</f>
        <v>0</v>
      </c>
      <c r="G17" s="96">
        <f>E17*3600000</f>
        <v>0</v>
      </c>
      <c r="H17" s="96">
        <f>E17/0.0002931</f>
        <v>0</v>
      </c>
      <c r="I17" s="96">
        <f>H17*365</f>
        <v>0</v>
      </c>
      <c r="J17" s="96">
        <f>0.11*E17</f>
        <v>0</v>
      </c>
      <c r="K17" s="96">
        <f>365*J17</f>
        <v>0</v>
      </c>
      <c r="M17" s="62"/>
      <c r="N17" s="22" t="s">
        <v>58</v>
      </c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</row>
    <row r="18" spans="1:45" s="34" customFormat="1" ht="28.5" customHeight="1">
      <c r="A18" s="33" t="s">
        <v>85</v>
      </c>
      <c r="B18" s="316"/>
      <c r="C18" s="415"/>
      <c r="E18" s="99">
        <f aca="true" t="shared" si="8" ref="E18:K18">SUM(E16:E17)</f>
        <v>0</v>
      </c>
      <c r="F18" s="99">
        <f t="shared" si="8"/>
        <v>0</v>
      </c>
      <c r="G18" s="99">
        <f t="shared" si="8"/>
        <v>0</v>
      </c>
      <c r="H18" s="99">
        <f t="shared" si="8"/>
        <v>0</v>
      </c>
      <c r="I18" s="99">
        <f t="shared" si="8"/>
        <v>0</v>
      </c>
      <c r="J18" s="99">
        <f t="shared" si="8"/>
        <v>0</v>
      </c>
      <c r="K18" s="99">
        <f t="shared" si="8"/>
        <v>0</v>
      </c>
      <c r="M18" s="65"/>
      <c r="N18" s="33" t="s">
        <v>85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ht="15.75" customHeight="1"/>
    <row r="20" spans="1:45" s="10" customFormat="1" ht="39" customHeight="1">
      <c r="A20" s="9" t="s">
        <v>22</v>
      </c>
      <c r="B20" s="317"/>
      <c r="C20" s="416"/>
      <c r="E20" s="100"/>
      <c r="F20" s="100"/>
      <c r="G20" s="100"/>
      <c r="H20" s="100"/>
      <c r="I20" s="100"/>
      <c r="J20" s="100"/>
      <c r="K20" s="100"/>
      <c r="M20" s="66"/>
      <c r="N20" s="9" t="s">
        <v>155</v>
      </c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</row>
    <row r="21" spans="1:14" ht="28.5" customHeight="1">
      <c r="A21" s="2" t="s">
        <v>80</v>
      </c>
      <c r="D21" s="2">
        <v>3800</v>
      </c>
      <c r="E21" s="94">
        <f>B21*C21*D21/1000</f>
        <v>0</v>
      </c>
      <c r="F21" s="94">
        <f>E21*365</f>
        <v>0</v>
      </c>
      <c r="G21" s="94">
        <f>E21*3600000</f>
        <v>0</v>
      </c>
      <c r="H21" s="94">
        <f>E21/0.0002931</f>
        <v>0</v>
      </c>
      <c r="I21" s="94">
        <f>H21*365</f>
        <v>0</v>
      </c>
      <c r="J21" s="94">
        <f>0.11*E21</f>
        <v>0</v>
      </c>
      <c r="K21" s="94">
        <f>365*J21</f>
        <v>0</v>
      </c>
      <c r="L21" s="367"/>
      <c r="N21" s="2" t="s">
        <v>80</v>
      </c>
    </row>
    <row r="22" spans="1:14" ht="30.75" customHeight="1">
      <c r="A22" s="2" t="s">
        <v>91</v>
      </c>
      <c r="D22" s="2">
        <v>1500</v>
      </c>
      <c r="E22" s="94">
        <f>B22*C22*D22/1000</f>
        <v>0</v>
      </c>
      <c r="F22" s="94">
        <f>E22*365</f>
        <v>0</v>
      </c>
      <c r="G22" s="94">
        <f>E22*3600000</f>
        <v>0</v>
      </c>
      <c r="H22" s="94">
        <f>E22/0.0002931</f>
        <v>0</v>
      </c>
      <c r="I22" s="94">
        <f>H22*365</f>
        <v>0</v>
      </c>
      <c r="J22" s="94">
        <f>0.11*E22</f>
        <v>0</v>
      </c>
      <c r="K22" s="94">
        <f>365*J22</f>
        <v>0</v>
      </c>
      <c r="L22" s="367"/>
      <c r="N22" s="2" t="s">
        <v>97</v>
      </c>
    </row>
    <row r="23" spans="1:45" s="22" customFormat="1" ht="34.5" customHeight="1" thickBot="1">
      <c r="A23" s="22" t="s">
        <v>45</v>
      </c>
      <c r="B23" s="315"/>
      <c r="C23" s="414"/>
      <c r="D23" s="22">
        <v>230</v>
      </c>
      <c r="E23" s="96">
        <f>B23*C23*D23/1000</f>
        <v>0</v>
      </c>
      <c r="F23" s="96">
        <f>E23*365</f>
        <v>0</v>
      </c>
      <c r="G23" s="96">
        <f>E23*3600000</f>
        <v>0</v>
      </c>
      <c r="H23" s="96">
        <f>E23/0.0002931</f>
        <v>0</v>
      </c>
      <c r="I23" s="96">
        <f>H23*365</f>
        <v>0</v>
      </c>
      <c r="J23" s="96">
        <f>0.11*E23</f>
        <v>0</v>
      </c>
      <c r="K23" s="96">
        <f>365*J23</f>
        <v>0</v>
      </c>
      <c r="M23" s="62"/>
      <c r="N23" s="22" t="s">
        <v>34</v>
      </c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</row>
    <row r="24" spans="1:45" s="32" customFormat="1" ht="28.5" customHeight="1">
      <c r="A24" s="31" t="s">
        <v>86</v>
      </c>
      <c r="B24" s="318"/>
      <c r="C24" s="417"/>
      <c r="E24" s="101">
        <f aca="true" t="shared" si="9" ref="E24:K24">SUM(E21:E23)</f>
        <v>0</v>
      </c>
      <c r="F24" s="101">
        <f t="shared" si="9"/>
        <v>0</v>
      </c>
      <c r="G24" s="101">
        <f t="shared" si="9"/>
        <v>0</v>
      </c>
      <c r="H24" s="101">
        <f t="shared" si="9"/>
        <v>0</v>
      </c>
      <c r="I24" s="101">
        <f t="shared" si="9"/>
        <v>0</v>
      </c>
      <c r="J24" s="101">
        <f t="shared" si="9"/>
        <v>0</v>
      </c>
      <c r="K24" s="101">
        <f t="shared" si="9"/>
        <v>0</v>
      </c>
      <c r="M24" s="67"/>
      <c r="N24" s="31" t="s">
        <v>86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ht="13.5" customHeight="1"/>
    <row r="26" spans="1:45" s="12" customFormat="1" ht="28.5" customHeight="1">
      <c r="A26" s="19" t="s">
        <v>103</v>
      </c>
      <c r="B26" s="319"/>
      <c r="C26" s="418"/>
      <c r="D26" s="11"/>
      <c r="E26" s="119"/>
      <c r="F26" s="119"/>
      <c r="G26" s="119"/>
      <c r="H26" s="102"/>
      <c r="I26" s="119"/>
      <c r="J26" s="119"/>
      <c r="K26" s="119"/>
      <c r="M26" s="184"/>
      <c r="N26" s="19" t="s">
        <v>103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s="22" customFormat="1" ht="28.5" customHeight="1" thickBot="1">
      <c r="A27" s="22" t="s">
        <v>27</v>
      </c>
      <c r="B27" s="315"/>
      <c r="C27" s="414"/>
      <c r="D27" s="22">
        <v>60</v>
      </c>
      <c r="E27" s="96">
        <f>B27*C27*D27/1000</f>
        <v>0</v>
      </c>
      <c r="F27" s="96">
        <f>E27*365</f>
        <v>0</v>
      </c>
      <c r="G27" s="96">
        <f>E27*3600000</f>
        <v>0</v>
      </c>
      <c r="H27" s="96">
        <f>E27/0.0002931</f>
        <v>0</v>
      </c>
      <c r="I27" s="96">
        <f>H27*365</f>
        <v>0</v>
      </c>
      <c r="J27" s="96">
        <f>0.11*E27</f>
        <v>0</v>
      </c>
      <c r="K27" s="96">
        <f>365*J27</f>
        <v>0</v>
      </c>
      <c r="M27" s="62"/>
      <c r="N27" s="22" t="s">
        <v>27</v>
      </c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</row>
    <row r="28" spans="1:45" s="30" customFormat="1" ht="28.5" customHeight="1">
      <c r="A28" s="29" t="s">
        <v>152</v>
      </c>
      <c r="B28" s="320"/>
      <c r="C28" s="419"/>
      <c r="E28" s="103">
        <f aca="true" t="shared" si="10" ref="E28:K28">SUM(E27)</f>
        <v>0</v>
      </c>
      <c r="F28" s="103">
        <f t="shared" si="10"/>
        <v>0</v>
      </c>
      <c r="G28" s="103">
        <f t="shared" si="10"/>
        <v>0</v>
      </c>
      <c r="H28" s="103">
        <f t="shared" si="10"/>
        <v>0</v>
      </c>
      <c r="I28" s="103">
        <f t="shared" si="10"/>
        <v>0</v>
      </c>
      <c r="J28" s="103">
        <f t="shared" si="10"/>
        <v>0</v>
      </c>
      <c r="K28" s="103">
        <f t="shared" si="10"/>
        <v>0</v>
      </c>
      <c r="M28" s="69"/>
      <c r="N28" s="29" t="s">
        <v>152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ht="12" customHeight="1"/>
    <row r="30" spans="1:45" s="14" customFormat="1" ht="45" customHeight="1">
      <c r="A30" s="13" t="s">
        <v>38</v>
      </c>
      <c r="B30" s="443" t="s">
        <v>105</v>
      </c>
      <c r="C30" s="444"/>
      <c r="E30" s="104"/>
      <c r="F30" s="104"/>
      <c r="G30" s="104"/>
      <c r="H30" s="104"/>
      <c r="I30" s="104"/>
      <c r="J30" s="104"/>
      <c r="K30" s="104"/>
      <c r="M30" s="180"/>
      <c r="N30" s="13" t="s">
        <v>154</v>
      </c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</row>
    <row r="31" spans="1:14" ht="55.5" customHeight="1">
      <c r="A31" s="2" t="s">
        <v>90</v>
      </c>
      <c r="D31" s="2">
        <v>800</v>
      </c>
      <c r="E31" s="115">
        <f>B31*C31*D31/1000</f>
        <v>0</v>
      </c>
      <c r="F31" s="94">
        <f>E31*365</f>
        <v>0</v>
      </c>
      <c r="G31" s="94">
        <f>E31*3600000</f>
        <v>0</v>
      </c>
      <c r="H31" s="94">
        <f>E31/0.0002931</f>
        <v>0</v>
      </c>
      <c r="I31" s="94">
        <f>H31*365</f>
        <v>0</v>
      </c>
      <c r="J31" s="94">
        <f>0.11*E31</f>
        <v>0</v>
      </c>
      <c r="K31" s="94">
        <f>365*J31</f>
        <v>0</v>
      </c>
      <c r="L31" s="367"/>
      <c r="N31" s="2" t="s">
        <v>114</v>
      </c>
    </row>
    <row r="32" spans="1:14" ht="28.5" customHeight="1">
      <c r="A32" s="2" t="s">
        <v>37</v>
      </c>
      <c r="D32" s="2">
        <v>4400</v>
      </c>
      <c r="E32" s="115">
        <f>B32*C32*D32/1000</f>
        <v>0</v>
      </c>
      <c r="F32" s="94">
        <f>E32*365</f>
        <v>0</v>
      </c>
      <c r="G32" s="94">
        <f>E32*3600000</f>
        <v>0</v>
      </c>
      <c r="H32" s="94">
        <f>E32/0.0002931</f>
        <v>0</v>
      </c>
      <c r="I32" s="94">
        <f>H32*365</f>
        <v>0</v>
      </c>
      <c r="J32" s="94">
        <f>0.11*E32</f>
        <v>0</v>
      </c>
      <c r="K32" s="94">
        <f>365*J32</f>
        <v>0</v>
      </c>
      <c r="L32" s="367"/>
      <c r="N32" s="2" t="s">
        <v>37</v>
      </c>
    </row>
    <row r="33" spans="1:14" ht="40.5" customHeight="1">
      <c r="A33" s="2" t="s">
        <v>39</v>
      </c>
      <c r="D33" s="2">
        <v>1500</v>
      </c>
      <c r="E33" s="115">
        <f>B33*C33*D33/1000</f>
        <v>0</v>
      </c>
      <c r="F33" s="94">
        <f>E33*365</f>
        <v>0</v>
      </c>
      <c r="G33" s="94">
        <f>E33*3600000</f>
        <v>0</v>
      </c>
      <c r="H33" s="94">
        <f>E33/0.0002931</f>
        <v>0</v>
      </c>
      <c r="I33" s="94">
        <f>H33*365</f>
        <v>0</v>
      </c>
      <c r="J33" s="94">
        <f>0.11*E33</f>
        <v>0</v>
      </c>
      <c r="K33" s="94">
        <f>365*J33</f>
        <v>0</v>
      </c>
      <c r="L33" s="367"/>
      <c r="N33" s="2" t="s">
        <v>46</v>
      </c>
    </row>
    <row r="34" spans="1:14" ht="45.75" customHeight="1">
      <c r="A34" s="2" t="s">
        <v>40</v>
      </c>
      <c r="D34" s="2">
        <v>1500</v>
      </c>
      <c r="E34" s="115">
        <f>B34*C34*D34/1000</f>
        <v>0</v>
      </c>
      <c r="F34" s="94">
        <f>E34*365</f>
        <v>0</v>
      </c>
      <c r="G34" s="94">
        <f>E34*3600000</f>
        <v>0</v>
      </c>
      <c r="H34" s="94">
        <f>E34/0.0002931</f>
        <v>0</v>
      </c>
      <c r="I34" s="94">
        <f>H34*365</f>
        <v>0</v>
      </c>
      <c r="J34" s="94">
        <f>0.11*E34</f>
        <v>0</v>
      </c>
      <c r="K34" s="94">
        <f>365*J34</f>
        <v>0</v>
      </c>
      <c r="L34" s="367"/>
      <c r="N34" s="2" t="s">
        <v>47</v>
      </c>
    </row>
    <row r="35" spans="1:14" ht="28.5" customHeight="1">
      <c r="A35" s="2" t="s">
        <v>26</v>
      </c>
      <c r="D35" s="2">
        <v>300</v>
      </c>
      <c r="E35" s="115">
        <f>B35*C35*D35/1000</f>
        <v>0</v>
      </c>
      <c r="F35" s="94">
        <f>E35*365</f>
        <v>0</v>
      </c>
      <c r="G35" s="94">
        <f>E35*3600000</f>
        <v>0</v>
      </c>
      <c r="H35" s="94">
        <f>E35/0.0002931</f>
        <v>0</v>
      </c>
      <c r="I35" s="94">
        <f>H35*365</f>
        <v>0</v>
      </c>
      <c r="J35" s="94">
        <f>0.11*E35</f>
        <v>0</v>
      </c>
      <c r="K35" s="94">
        <f>365*J35</f>
        <v>0</v>
      </c>
      <c r="L35" s="367"/>
      <c r="N35" s="2" t="s">
        <v>26</v>
      </c>
    </row>
    <row r="36" spans="1:45" s="28" customFormat="1" ht="28.5" customHeight="1">
      <c r="A36" s="27" t="s">
        <v>153</v>
      </c>
      <c r="B36" s="321"/>
      <c r="C36" s="420"/>
      <c r="E36" s="105">
        <f aca="true" t="shared" si="11" ref="E36:K36">SUM(E31:E35)</f>
        <v>0</v>
      </c>
      <c r="F36" s="105">
        <f t="shared" si="11"/>
        <v>0</v>
      </c>
      <c r="G36" s="105">
        <f t="shared" si="11"/>
        <v>0</v>
      </c>
      <c r="H36" s="105">
        <f t="shared" si="11"/>
        <v>0</v>
      </c>
      <c r="I36" s="105">
        <f t="shared" si="11"/>
        <v>0</v>
      </c>
      <c r="J36" s="105">
        <f t="shared" si="11"/>
        <v>0</v>
      </c>
      <c r="K36" s="105">
        <f t="shared" si="11"/>
        <v>0</v>
      </c>
      <c r="M36" s="70"/>
      <c r="N36" s="27" t="s">
        <v>153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ht="13.5" customHeight="1">
      <c r="E37" s="115"/>
    </row>
    <row r="38" spans="1:45" s="16" customFormat="1" ht="54.75" customHeight="1">
      <c r="A38" s="15" t="s">
        <v>89</v>
      </c>
      <c r="B38" s="322"/>
      <c r="C38" s="421"/>
      <c r="D38" s="17"/>
      <c r="E38" s="122"/>
      <c r="F38" s="121"/>
      <c r="G38" s="121"/>
      <c r="H38" s="106"/>
      <c r="I38" s="121"/>
      <c r="J38" s="106"/>
      <c r="K38" s="106"/>
      <c r="M38" s="71"/>
      <c r="N38" s="15" t="s">
        <v>160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14" ht="28.5" customHeight="1">
      <c r="A39" s="2" t="s">
        <v>63</v>
      </c>
      <c r="D39" s="2">
        <v>100</v>
      </c>
      <c r="E39" s="115">
        <f>B39*C39*D39/1000</f>
        <v>0</v>
      </c>
      <c r="F39" s="94">
        <f>E39*365</f>
        <v>0</v>
      </c>
      <c r="G39" s="94">
        <f aca="true" t="shared" si="12" ref="G39:G44">E39*3600000</f>
        <v>0</v>
      </c>
      <c r="H39" s="94">
        <f aca="true" t="shared" si="13" ref="H39:H44">E39/0.0002931</f>
        <v>0</v>
      </c>
      <c r="I39" s="94">
        <f aca="true" t="shared" si="14" ref="I39:I44">H39*365</f>
        <v>0</v>
      </c>
      <c r="J39" s="94">
        <f aca="true" t="shared" si="15" ref="J39:J44">0.11*E39</f>
        <v>0</v>
      </c>
      <c r="K39" s="94">
        <f aca="true" t="shared" si="16" ref="K39:K44">365*J39</f>
        <v>0</v>
      </c>
      <c r="N39" s="2" t="s">
        <v>63</v>
      </c>
    </row>
    <row r="40" spans="1:14" ht="28.5" customHeight="1">
      <c r="A40" s="2" t="s">
        <v>146</v>
      </c>
      <c r="D40" s="2">
        <v>75</v>
      </c>
      <c r="E40" s="115">
        <f>B40*C40*D40/1000</f>
        <v>0</v>
      </c>
      <c r="F40" s="94">
        <f>E40*365</f>
        <v>0</v>
      </c>
      <c r="G40" s="94">
        <f t="shared" si="12"/>
        <v>0</v>
      </c>
      <c r="H40" s="94">
        <f t="shared" si="13"/>
        <v>0</v>
      </c>
      <c r="I40" s="94">
        <f t="shared" si="14"/>
        <v>0</v>
      </c>
      <c r="J40" s="94">
        <f t="shared" si="15"/>
        <v>0</v>
      </c>
      <c r="K40" s="94">
        <f t="shared" si="16"/>
        <v>0</v>
      </c>
      <c r="N40" s="2" t="s">
        <v>146</v>
      </c>
    </row>
    <row r="41" spans="1:14" ht="28.5" customHeight="1">
      <c r="A41" s="2" t="s">
        <v>62</v>
      </c>
      <c r="D41" s="2">
        <v>900</v>
      </c>
      <c r="E41" s="115">
        <f>B41*C41*D41/1000</f>
        <v>0</v>
      </c>
      <c r="F41" s="94">
        <f>E41*365</f>
        <v>0</v>
      </c>
      <c r="G41" s="94">
        <f t="shared" si="12"/>
        <v>0</v>
      </c>
      <c r="H41" s="94">
        <f t="shared" si="13"/>
        <v>0</v>
      </c>
      <c r="I41" s="94">
        <f t="shared" si="14"/>
        <v>0</v>
      </c>
      <c r="J41" s="94">
        <f t="shared" si="15"/>
        <v>0</v>
      </c>
      <c r="K41" s="94">
        <f t="shared" si="16"/>
        <v>0</v>
      </c>
      <c r="N41" s="2" t="s">
        <v>62</v>
      </c>
    </row>
    <row r="42" spans="1:14" ht="28.5" customHeight="1">
      <c r="A42" s="2" t="s">
        <v>66</v>
      </c>
      <c r="D42" s="2">
        <v>10551</v>
      </c>
      <c r="E42" s="115">
        <f>B42*C42*D42/1000/3</f>
        <v>0</v>
      </c>
      <c r="F42" s="94">
        <f>B42*365</f>
        <v>0</v>
      </c>
      <c r="G42" s="94">
        <f t="shared" si="12"/>
        <v>0</v>
      </c>
      <c r="H42" s="94">
        <f t="shared" si="13"/>
        <v>0</v>
      </c>
      <c r="I42" s="94">
        <f t="shared" si="14"/>
        <v>0</v>
      </c>
      <c r="J42" s="94">
        <f t="shared" si="15"/>
        <v>0</v>
      </c>
      <c r="K42" s="94">
        <f t="shared" si="16"/>
        <v>0</v>
      </c>
      <c r="N42" s="2" t="s">
        <v>66</v>
      </c>
    </row>
    <row r="43" spans="1:14" ht="28.5" customHeight="1">
      <c r="A43" s="2" t="s">
        <v>135</v>
      </c>
      <c r="D43" s="2">
        <v>26500</v>
      </c>
      <c r="E43" s="115">
        <f>B43*C43*D43/1000/3</f>
        <v>0</v>
      </c>
      <c r="F43" s="94">
        <f>E43*365</f>
        <v>0</v>
      </c>
      <c r="G43" s="94">
        <f t="shared" si="12"/>
        <v>0</v>
      </c>
      <c r="H43" s="94">
        <f t="shared" si="13"/>
        <v>0</v>
      </c>
      <c r="I43" s="94">
        <f t="shared" si="14"/>
        <v>0</v>
      </c>
      <c r="J43" s="94">
        <f t="shared" si="15"/>
        <v>0</v>
      </c>
      <c r="K43" s="94">
        <f t="shared" si="16"/>
        <v>0</v>
      </c>
      <c r="N43" s="2" t="s">
        <v>135</v>
      </c>
    </row>
    <row r="44" spans="1:45" s="22" customFormat="1" ht="28.5" customHeight="1" thickBot="1">
      <c r="A44" s="22" t="s">
        <v>98</v>
      </c>
      <c r="B44" s="315"/>
      <c r="C44" s="414"/>
      <c r="D44" s="22">
        <v>900</v>
      </c>
      <c r="E44" s="120">
        <f>B44*C44*D44/1000</f>
        <v>0</v>
      </c>
      <c r="F44" s="96">
        <f>E44*365</f>
        <v>0</v>
      </c>
      <c r="G44" s="96">
        <f t="shared" si="12"/>
        <v>0</v>
      </c>
      <c r="H44" s="96">
        <f t="shared" si="13"/>
        <v>0</v>
      </c>
      <c r="I44" s="96">
        <f t="shared" si="14"/>
        <v>0</v>
      </c>
      <c r="J44" s="96">
        <f t="shared" si="15"/>
        <v>0</v>
      </c>
      <c r="K44" s="96">
        <f t="shared" si="16"/>
        <v>0</v>
      </c>
      <c r="M44" s="62"/>
      <c r="N44" s="22" t="s">
        <v>143</v>
      </c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</row>
    <row r="45" spans="1:45" s="24" customFormat="1" ht="28.5" customHeight="1">
      <c r="A45" s="23" t="s">
        <v>82</v>
      </c>
      <c r="B45" s="323"/>
      <c r="C45" s="422"/>
      <c r="E45" s="107">
        <f aca="true" t="shared" si="17" ref="E45:K45">SUM(E39:E44)</f>
        <v>0</v>
      </c>
      <c r="F45" s="107">
        <f t="shared" si="17"/>
        <v>0</v>
      </c>
      <c r="G45" s="107">
        <f t="shared" si="17"/>
        <v>0</v>
      </c>
      <c r="H45" s="123">
        <f t="shared" si="17"/>
        <v>0</v>
      </c>
      <c r="I45" s="107">
        <f t="shared" si="17"/>
        <v>0</v>
      </c>
      <c r="J45" s="107">
        <f t="shared" si="17"/>
        <v>0</v>
      </c>
      <c r="K45" s="107">
        <f t="shared" si="17"/>
        <v>0</v>
      </c>
      <c r="M45" s="72"/>
      <c r="N45" s="23" t="s">
        <v>82</v>
      </c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</row>
    <row r="46" spans="2:45" s="44" customFormat="1" ht="15" customHeight="1" thickBot="1">
      <c r="B46" s="324"/>
      <c r="C46" s="423"/>
      <c r="E46" s="108"/>
      <c r="F46" s="108"/>
      <c r="G46" s="108"/>
      <c r="H46" s="95"/>
      <c r="I46" s="108"/>
      <c r="J46" s="108"/>
      <c r="K46" s="108"/>
      <c r="M46" s="73"/>
      <c r="N46" s="167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</row>
    <row r="47" spans="1:45" s="50" customFormat="1" ht="66.75" customHeight="1" thickBot="1">
      <c r="A47" s="48" t="s">
        <v>67</v>
      </c>
      <c r="B47" s="325" t="s">
        <v>84</v>
      </c>
      <c r="C47" s="424" t="s">
        <v>139</v>
      </c>
      <c r="D47" s="49" t="s">
        <v>145</v>
      </c>
      <c r="E47" s="109" t="s">
        <v>72</v>
      </c>
      <c r="F47" s="109" t="s">
        <v>175</v>
      </c>
      <c r="G47" s="109" t="s">
        <v>95</v>
      </c>
      <c r="H47" s="109" t="s">
        <v>81</v>
      </c>
      <c r="I47" s="109" t="s">
        <v>57</v>
      </c>
      <c r="J47" s="109" t="s">
        <v>15</v>
      </c>
      <c r="K47" s="109" t="s">
        <v>5</v>
      </c>
      <c r="M47" s="185"/>
      <c r="N47" s="165" t="s">
        <v>67</v>
      </c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</row>
    <row r="48" spans="1:14" s="56" customFormat="1" ht="28.5" customHeight="1">
      <c r="A48" s="54"/>
      <c r="B48" s="326"/>
      <c r="C48" s="425"/>
      <c r="D48" s="55"/>
      <c r="E48" s="124"/>
      <c r="F48" s="124"/>
      <c r="G48" s="124"/>
      <c r="H48" s="124"/>
      <c r="I48" s="124"/>
      <c r="J48" s="124"/>
      <c r="K48" s="124"/>
      <c r="M48" s="89"/>
      <c r="N48" s="54"/>
    </row>
    <row r="49" spans="1:45" s="47" customFormat="1" ht="45.75" customHeight="1">
      <c r="A49" s="45" t="s">
        <v>41</v>
      </c>
      <c r="B49" s="327"/>
      <c r="C49" s="426"/>
      <c r="D49" s="46"/>
      <c r="E49" s="127"/>
      <c r="F49" s="127"/>
      <c r="G49" s="127"/>
      <c r="H49" s="127"/>
      <c r="I49" s="127"/>
      <c r="J49" s="127"/>
      <c r="K49" s="127"/>
      <c r="M49" s="186"/>
      <c r="N49" s="83" t="s">
        <v>43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14" ht="40.5" customHeight="1">
      <c r="A50" s="2" t="s">
        <v>35</v>
      </c>
      <c r="D50" s="2">
        <v>1200</v>
      </c>
      <c r="E50" s="94">
        <f>B50*C50*D50/1000</f>
        <v>0</v>
      </c>
      <c r="F50" s="125">
        <f>E50*52</f>
        <v>0</v>
      </c>
      <c r="G50" s="125">
        <f>E50*3600000</f>
        <v>0</v>
      </c>
      <c r="H50" s="94">
        <f>E50/0.0002931</f>
        <v>0</v>
      </c>
      <c r="I50" s="94">
        <f>H50*52</f>
        <v>0</v>
      </c>
      <c r="J50" s="94">
        <f>0.11*E50</f>
        <v>0</v>
      </c>
      <c r="K50" s="94">
        <f>52*J50</f>
        <v>0</v>
      </c>
      <c r="L50" s="367"/>
      <c r="N50" s="2" t="s">
        <v>32</v>
      </c>
    </row>
    <row r="51" spans="1:14" ht="33" customHeight="1">
      <c r="A51" s="2" t="s">
        <v>36</v>
      </c>
      <c r="D51" s="2">
        <v>4400</v>
      </c>
      <c r="E51" s="94">
        <f>B51*C51*D51/1000</f>
        <v>0</v>
      </c>
      <c r="F51" s="94">
        <f>E51*52</f>
        <v>0</v>
      </c>
      <c r="G51" s="94">
        <f>E51*3600000</f>
        <v>0</v>
      </c>
      <c r="H51" s="94">
        <f>E51/0.0002931</f>
        <v>0</v>
      </c>
      <c r="I51" s="94">
        <f>H51*52</f>
        <v>0</v>
      </c>
      <c r="J51" s="94">
        <f>0.11*E51</f>
        <v>0</v>
      </c>
      <c r="K51" s="94">
        <f>52*J51</f>
        <v>0</v>
      </c>
      <c r="L51" s="367"/>
      <c r="N51" s="2" t="s">
        <v>78</v>
      </c>
    </row>
    <row r="52" spans="1:14" ht="28.5" customHeight="1">
      <c r="A52" s="2" t="s">
        <v>134</v>
      </c>
      <c r="D52" s="2">
        <v>1100</v>
      </c>
      <c r="E52" s="94">
        <f>B52*C52*D52/1000</f>
        <v>0</v>
      </c>
      <c r="F52" s="94">
        <f>E52*52</f>
        <v>0</v>
      </c>
      <c r="G52" s="94">
        <f>E52*3600000</f>
        <v>0</v>
      </c>
      <c r="H52" s="94">
        <f>E52/0.0002931</f>
        <v>0</v>
      </c>
      <c r="I52" s="94">
        <f>H52*52</f>
        <v>0</v>
      </c>
      <c r="J52" s="94">
        <f>0.11*E52</f>
        <v>0</v>
      </c>
      <c r="K52" s="94">
        <f>52*J52</f>
        <v>0</v>
      </c>
      <c r="L52" s="367"/>
      <c r="N52" s="2" t="s">
        <v>134</v>
      </c>
    </row>
    <row r="53" spans="1:14" ht="28.5" customHeight="1">
      <c r="A53" s="2" t="s">
        <v>162</v>
      </c>
      <c r="B53" s="343"/>
      <c r="D53" s="2">
        <v>600</v>
      </c>
      <c r="E53" s="94">
        <f>B53*C53*D53/1000</f>
        <v>0</v>
      </c>
      <c r="F53" s="94">
        <f>E53*52</f>
        <v>0</v>
      </c>
      <c r="G53" s="94">
        <f>E53*3600000</f>
        <v>0</v>
      </c>
      <c r="H53" s="94">
        <f>E53/0.0002931</f>
        <v>0</v>
      </c>
      <c r="I53" s="94">
        <f>H53*52</f>
        <v>0</v>
      </c>
      <c r="J53" s="94">
        <f>0.11*E53</f>
        <v>0</v>
      </c>
      <c r="K53" s="94">
        <f>52*J53</f>
        <v>0</v>
      </c>
      <c r="L53" s="2"/>
      <c r="N53" s="2" t="s">
        <v>162</v>
      </c>
    </row>
    <row r="54" spans="1:45" s="368" customFormat="1" ht="28.5" customHeight="1" thickBot="1">
      <c r="A54" s="368" t="s">
        <v>0</v>
      </c>
      <c r="B54" s="369"/>
      <c r="C54" s="427"/>
      <c r="D54" s="368">
        <v>650</v>
      </c>
      <c r="E54" s="370">
        <f>B54*C54*D54/1000</f>
        <v>0</v>
      </c>
      <c r="F54" s="370">
        <f>E54*52</f>
        <v>0</v>
      </c>
      <c r="G54" s="370">
        <f>E54*3600000</f>
        <v>0</v>
      </c>
      <c r="H54" s="370">
        <f>E54/0.0002931</f>
        <v>0</v>
      </c>
      <c r="I54" s="370">
        <f>H54*52</f>
        <v>0</v>
      </c>
      <c r="J54" s="370">
        <f>0.11*E54</f>
        <v>0</v>
      </c>
      <c r="K54" s="370">
        <f>52*J54</f>
        <v>0</v>
      </c>
      <c r="M54" s="371"/>
      <c r="N54" s="368" t="s">
        <v>0</v>
      </c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s="21" customFormat="1" ht="28.5" customHeight="1">
      <c r="A55" s="20" t="s">
        <v>102</v>
      </c>
      <c r="B55" s="328"/>
      <c r="C55" s="428"/>
      <c r="E55" s="111">
        <f aca="true" t="shared" si="18" ref="E55:K55">SUM(E50:E54)</f>
        <v>0</v>
      </c>
      <c r="F55" s="111">
        <f t="shared" si="18"/>
        <v>0</v>
      </c>
      <c r="G55" s="111">
        <f t="shared" si="18"/>
        <v>0</v>
      </c>
      <c r="H55" s="126">
        <f t="shared" si="18"/>
        <v>0</v>
      </c>
      <c r="I55" s="111">
        <f t="shared" si="18"/>
        <v>0</v>
      </c>
      <c r="J55" s="111">
        <f t="shared" si="18"/>
        <v>0</v>
      </c>
      <c r="K55" s="111">
        <f t="shared" si="18"/>
        <v>0</v>
      </c>
      <c r="M55" s="75"/>
      <c r="N55" s="20" t="s">
        <v>102</v>
      </c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</row>
    <row r="56" spans="2:45" s="44" customFormat="1" ht="18" customHeight="1" thickBot="1">
      <c r="B56" s="356"/>
      <c r="C56" s="423"/>
      <c r="E56" s="108"/>
      <c r="F56" s="108"/>
      <c r="G56" s="108"/>
      <c r="H56" s="95"/>
      <c r="I56" s="108"/>
      <c r="J56" s="108"/>
      <c r="K56" s="108"/>
      <c r="M56" s="73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</row>
    <row r="57" spans="1:45" s="51" customFormat="1" ht="61.5" customHeight="1" thickBot="1">
      <c r="A57" s="145" t="s">
        <v>21</v>
      </c>
      <c r="B57" s="359" t="s">
        <v>68</v>
      </c>
      <c r="C57" s="429" t="s">
        <v>69</v>
      </c>
      <c r="D57" s="51" t="s">
        <v>148</v>
      </c>
      <c r="E57" s="143" t="s">
        <v>72</v>
      </c>
      <c r="F57" s="143" t="s">
        <v>175</v>
      </c>
      <c r="G57" s="143" t="s">
        <v>96</v>
      </c>
      <c r="H57" s="143" t="s">
        <v>29</v>
      </c>
      <c r="I57" s="143" t="s">
        <v>57</v>
      </c>
      <c r="J57" s="143" t="s">
        <v>16</v>
      </c>
      <c r="K57" s="143" t="s">
        <v>17</v>
      </c>
      <c r="M57" s="76"/>
      <c r="N57" s="372" t="s">
        <v>161</v>
      </c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</row>
    <row r="58" spans="1:45" s="25" customFormat="1" ht="28.5" customHeight="1">
      <c r="A58" s="25" t="s">
        <v>70</v>
      </c>
      <c r="B58" s="329"/>
      <c r="C58" s="430"/>
      <c r="D58" s="25">
        <v>39</v>
      </c>
      <c r="E58" s="93">
        <f>0.0002931*H58</f>
        <v>0</v>
      </c>
      <c r="F58" s="93">
        <f>C58*E58</f>
        <v>0</v>
      </c>
      <c r="G58" s="93">
        <f>E58*3600000</f>
        <v>0</v>
      </c>
      <c r="H58" s="93">
        <f>B58*125000/D58</f>
        <v>0</v>
      </c>
      <c r="I58" s="93">
        <f>H58*C58</f>
        <v>0</v>
      </c>
      <c r="J58" s="93">
        <f>0.11*E58</f>
        <v>0</v>
      </c>
      <c r="K58" s="93">
        <f>J58*C58</f>
        <v>0</v>
      </c>
      <c r="M58" s="77"/>
      <c r="N58" s="25" t="s">
        <v>70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14" ht="28.5" customHeight="1">
      <c r="A59" s="2" t="s">
        <v>77</v>
      </c>
      <c r="D59" s="2">
        <v>78</v>
      </c>
      <c r="E59" s="94">
        <f>0.0002931*H59</f>
        <v>0</v>
      </c>
      <c r="F59" s="94">
        <f>C59*E59</f>
        <v>0</v>
      </c>
      <c r="G59" s="94">
        <f>E59*3600000</f>
        <v>0</v>
      </c>
      <c r="H59" s="94">
        <f>B59*138700/D59</f>
        <v>0</v>
      </c>
      <c r="I59" s="94">
        <f>H59*C59</f>
        <v>0</v>
      </c>
      <c r="J59" s="94">
        <f>0.11*E59</f>
        <v>0</v>
      </c>
      <c r="K59" s="94">
        <f>J59*C59</f>
        <v>0</v>
      </c>
      <c r="N59" s="2" t="s">
        <v>24</v>
      </c>
    </row>
    <row r="60" spans="1:45" s="22" customFormat="1" ht="28.5" customHeight="1" thickBot="1">
      <c r="A60" s="22" t="s">
        <v>23</v>
      </c>
      <c r="B60" s="315"/>
      <c r="C60" s="414"/>
      <c r="D60" s="22">
        <v>600</v>
      </c>
      <c r="E60" s="96">
        <f>0.0002931*H60</f>
        <v>0</v>
      </c>
      <c r="F60" s="96">
        <f>C60*E60</f>
        <v>0</v>
      </c>
      <c r="G60" s="96">
        <f>E60*3600000</f>
        <v>0</v>
      </c>
      <c r="H60" s="96">
        <f>B60*138700/D60</f>
        <v>0</v>
      </c>
      <c r="I60" s="96">
        <f>H60*C60</f>
        <v>0</v>
      </c>
      <c r="J60" s="96">
        <f>0.11*E60</f>
        <v>0</v>
      </c>
      <c r="K60" s="96">
        <f>J60*C60</f>
        <v>0</v>
      </c>
      <c r="M60" s="62"/>
      <c r="N60" s="22" t="s">
        <v>124</v>
      </c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</row>
    <row r="61" spans="1:45" s="150" customFormat="1" ht="28.5" customHeight="1">
      <c r="A61" s="148" t="s">
        <v>123</v>
      </c>
      <c r="B61" s="330"/>
      <c r="C61" s="431"/>
      <c r="E61" s="142">
        <f aca="true" t="shared" si="19" ref="E61:K61">SUM(E58:E60)</f>
        <v>0</v>
      </c>
      <c r="F61" s="142">
        <f t="shared" si="19"/>
        <v>0</v>
      </c>
      <c r="G61" s="142">
        <f t="shared" si="19"/>
        <v>0</v>
      </c>
      <c r="H61" s="142">
        <f t="shared" si="19"/>
        <v>0</v>
      </c>
      <c r="I61" s="142">
        <f t="shared" si="19"/>
        <v>0</v>
      </c>
      <c r="J61" s="142">
        <f t="shared" si="19"/>
        <v>0</v>
      </c>
      <c r="K61" s="142">
        <f t="shared" si="19"/>
        <v>0</v>
      </c>
      <c r="M61" s="149"/>
      <c r="N61" s="148" t="s">
        <v>123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130" customFormat="1" ht="15" customHeight="1" thickBot="1">
      <c r="A62" s="128"/>
      <c r="B62" s="331"/>
      <c r="C62" s="432"/>
      <c r="E62" s="131"/>
      <c r="F62" s="131"/>
      <c r="G62" s="131"/>
      <c r="H62" s="131"/>
      <c r="I62" s="131"/>
      <c r="J62" s="131"/>
      <c r="K62" s="131"/>
      <c r="M62" s="129"/>
      <c r="N62" s="164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</row>
    <row r="63" spans="1:45" s="133" customFormat="1" ht="61.5" customHeight="1" thickBot="1">
      <c r="A63" s="146" t="s">
        <v>30</v>
      </c>
      <c r="B63" s="332" t="s">
        <v>31</v>
      </c>
      <c r="C63" s="433" t="s">
        <v>113</v>
      </c>
      <c r="D63" s="133" t="s">
        <v>149</v>
      </c>
      <c r="E63" s="144" t="s">
        <v>72</v>
      </c>
      <c r="F63" s="144" t="s">
        <v>175</v>
      </c>
      <c r="G63" s="144" t="s">
        <v>96</v>
      </c>
      <c r="H63" s="144" t="s">
        <v>29</v>
      </c>
      <c r="I63" s="144" t="s">
        <v>57</v>
      </c>
      <c r="J63" s="144" t="s">
        <v>16</v>
      </c>
      <c r="K63" s="144" t="s">
        <v>17</v>
      </c>
      <c r="M63" s="132"/>
      <c r="N63" s="163" t="s">
        <v>30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</row>
    <row r="64" spans="1:14" ht="28.5" customHeight="1">
      <c r="A64" s="2" t="s">
        <v>87</v>
      </c>
      <c r="D64" s="2">
        <v>170</v>
      </c>
      <c r="E64" s="94">
        <f>0.0002931*H64</f>
        <v>0</v>
      </c>
      <c r="F64" s="94">
        <f>C64*E64</f>
        <v>0</v>
      </c>
      <c r="G64" s="94">
        <f>E64*3600000</f>
        <v>0</v>
      </c>
      <c r="H64" s="94">
        <f>B64*138700/D64</f>
        <v>0</v>
      </c>
      <c r="I64" s="94">
        <f>H64*C64</f>
        <v>0</v>
      </c>
      <c r="J64" s="94">
        <f>0.11*E64</f>
        <v>0</v>
      </c>
      <c r="K64" s="94">
        <f>J64*C64</f>
        <v>0</v>
      </c>
      <c r="N64" s="151" t="s">
        <v>64</v>
      </c>
    </row>
    <row r="65" spans="1:45" s="135" customFormat="1" ht="28.5" customHeight="1">
      <c r="A65" s="140" t="s">
        <v>20</v>
      </c>
      <c r="B65" s="333"/>
      <c r="C65" s="434"/>
      <c r="D65" s="135">
        <v>380</v>
      </c>
      <c r="E65" s="136">
        <f>0.0002931*H65</f>
        <v>0</v>
      </c>
      <c r="F65" s="136">
        <f>C65*E65</f>
        <v>0</v>
      </c>
      <c r="G65" s="136">
        <f>E65*3600000</f>
        <v>0</v>
      </c>
      <c r="H65" s="136">
        <f>B65*138700/D65</f>
        <v>0</v>
      </c>
      <c r="I65" s="136">
        <f>H65*C65</f>
        <v>0</v>
      </c>
      <c r="J65" s="136">
        <f>0.11*E65</f>
        <v>0</v>
      </c>
      <c r="K65" s="136">
        <f>J65*C65</f>
        <v>0</v>
      </c>
      <c r="M65" s="134"/>
      <c r="N65" s="140" t="s">
        <v>20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s="138" customFormat="1" ht="28.5" customHeight="1" thickBot="1">
      <c r="A66" s="141" t="s">
        <v>19</v>
      </c>
      <c r="B66" s="334"/>
      <c r="C66" s="435"/>
      <c r="D66" s="138">
        <v>70</v>
      </c>
      <c r="E66" s="139">
        <f>0.0002931*H66</f>
        <v>0</v>
      </c>
      <c r="F66" s="139">
        <f>C66*E66</f>
        <v>0</v>
      </c>
      <c r="G66" s="139">
        <f>E66*3600000</f>
        <v>0</v>
      </c>
      <c r="H66" s="139">
        <f>B66*118000/D66</f>
        <v>0</v>
      </c>
      <c r="I66" s="139">
        <f>H66*C66</f>
        <v>0</v>
      </c>
      <c r="J66" s="139">
        <f>0.11*E66</f>
        <v>0</v>
      </c>
      <c r="K66" s="139">
        <f>J66*C66</f>
        <v>0</v>
      </c>
      <c r="M66" s="137"/>
      <c r="N66" s="141" t="s">
        <v>19</v>
      </c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</row>
    <row r="67" spans="1:45" s="28" customFormat="1" ht="28.5" customHeight="1">
      <c r="A67" s="27" t="s">
        <v>125</v>
      </c>
      <c r="B67" s="321"/>
      <c r="C67" s="420"/>
      <c r="E67" s="105">
        <f aca="true" t="shared" si="20" ref="E67:K67">SUM(E64:E66)</f>
        <v>0</v>
      </c>
      <c r="F67" s="105">
        <f t="shared" si="20"/>
        <v>0</v>
      </c>
      <c r="G67" s="105">
        <f t="shared" si="20"/>
        <v>0</v>
      </c>
      <c r="H67" s="105">
        <f t="shared" si="20"/>
        <v>0</v>
      </c>
      <c r="I67" s="105">
        <f t="shared" si="20"/>
        <v>0</v>
      </c>
      <c r="J67" s="105">
        <f t="shared" si="20"/>
        <v>0</v>
      </c>
      <c r="K67" s="105">
        <f t="shared" si="20"/>
        <v>0</v>
      </c>
      <c r="M67" s="70"/>
      <c r="N67" s="27" t="s">
        <v>125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14" s="56" customFormat="1" ht="18" customHeight="1" thickBot="1">
      <c r="A68" s="88"/>
      <c r="B68" s="335"/>
      <c r="C68" s="436"/>
      <c r="E68" s="110"/>
      <c r="F68" s="110"/>
      <c r="G68" s="110"/>
      <c r="H68" s="110"/>
      <c r="I68" s="110"/>
      <c r="J68" s="110"/>
      <c r="K68" s="110"/>
      <c r="M68" s="89"/>
      <c r="N68" s="178"/>
    </row>
    <row r="69" spans="1:45" s="147" customFormat="1" ht="57.75" customHeight="1">
      <c r="A69" s="441" t="s">
        <v>137</v>
      </c>
      <c r="B69" s="336"/>
      <c r="C69" s="437"/>
      <c r="D69" s="52"/>
      <c r="E69" s="112" t="s">
        <v>83</v>
      </c>
      <c r="F69" s="112" t="s">
        <v>175</v>
      </c>
      <c r="G69" s="112" t="s">
        <v>93</v>
      </c>
      <c r="H69" s="112" t="s">
        <v>176</v>
      </c>
      <c r="I69" s="112" t="s">
        <v>57</v>
      </c>
      <c r="J69" s="112" t="s">
        <v>4</v>
      </c>
      <c r="K69" s="112" t="s">
        <v>5</v>
      </c>
      <c r="M69" s="187"/>
      <c r="N69" s="177" t="s">
        <v>137</v>
      </c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</row>
    <row r="70" spans="1:45" s="53" customFormat="1" ht="33" customHeight="1" thickBot="1">
      <c r="A70" s="442"/>
      <c r="B70" s="337"/>
      <c r="C70" s="438"/>
      <c r="E70" s="113">
        <f aca="true" t="shared" si="21" ref="E70:K70">SUM(E67+E61+E55+E45+E36+E28+E24+E18+E13)</f>
        <v>0</v>
      </c>
      <c r="F70" s="113">
        <f t="shared" si="21"/>
        <v>0</v>
      </c>
      <c r="G70" s="113">
        <f t="shared" si="21"/>
        <v>0</v>
      </c>
      <c r="H70" s="113">
        <f t="shared" si="21"/>
        <v>0</v>
      </c>
      <c r="I70" s="113">
        <f t="shared" si="21"/>
        <v>0</v>
      </c>
      <c r="J70" s="113">
        <f t="shared" si="21"/>
        <v>0</v>
      </c>
      <c r="K70" s="113">
        <f t="shared" si="21"/>
        <v>0</v>
      </c>
      <c r="M70" s="78"/>
      <c r="N70" s="156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</row>
    <row r="71" spans="2:13" s="26" customFormat="1" ht="28.5" customHeight="1">
      <c r="B71" s="338"/>
      <c r="C71" s="439"/>
      <c r="E71" s="114"/>
      <c r="F71" s="114"/>
      <c r="G71" s="114"/>
      <c r="H71" s="114"/>
      <c r="I71" s="114"/>
      <c r="J71" s="114"/>
      <c r="K71" s="114"/>
      <c r="M71" s="79"/>
    </row>
    <row r="72" spans="2:13" s="6" customFormat="1" ht="28.5" customHeight="1">
      <c r="B72" s="310"/>
      <c r="C72" s="409"/>
      <c r="E72" s="115"/>
      <c r="F72" s="115"/>
      <c r="G72" s="115"/>
      <c r="H72" s="115"/>
      <c r="I72" s="115"/>
      <c r="J72" s="115"/>
      <c r="K72" s="115"/>
      <c r="M72" s="60"/>
    </row>
    <row r="73" spans="2:45" s="18" customFormat="1" ht="28.5" customHeight="1">
      <c r="B73" s="339"/>
      <c r="C73" s="440"/>
      <c r="E73" s="116"/>
      <c r="F73" s="116"/>
      <c r="G73" s="116"/>
      <c r="H73" s="116"/>
      <c r="I73" s="116"/>
      <c r="J73" s="116"/>
      <c r="K73" s="116"/>
      <c r="M73" s="80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</row>
  </sheetData>
  <sheetProtection sheet="1" objects="1" scenarios="1"/>
  <mergeCells count="2">
    <mergeCell ref="A69:A70"/>
    <mergeCell ref="B30:C30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" sqref="K3"/>
    </sheetView>
  </sheetViews>
  <sheetFormatPr defaultColWidth="10.75390625" defaultRowHeight="12.75"/>
  <cols>
    <col min="1" max="1" width="19.625" style="2" customWidth="1"/>
    <col min="2" max="2" width="10.875" style="343" customWidth="1"/>
    <col min="3" max="3" width="16.125" style="61" customWidth="1"/>
    <col min="4" max="4" width="16.00390625" style="231" customWidth="1"/>
    <col min="5" max="5" width="12.875" style="229" hidden="1" customWidth="1"/>
    <col min="6" max="6" width="18.375" style="229" customWidth="1"/>
    <col min="7" max="7" width="14.125" style="229" hidden="1" customWidth="1"/>
    <col min="8" max="8" width="11.625" style="229" hidden="1" customWidth="1"/>
    <col min="9" max="9" width="17.25390625" style="229" hidden="1" customWidth="1"/>
    <col min="10" max="10" width="12.125" style="229" hidden="1" customWidth="1"/>
    <col min="11" max="11" width="18.375" style="229" customWidth="1"/>
    <col min="12" max="12" width="16.125" style="229" customWidth="1"/>
    <col min="13" max="13" width="16.625" style="61" customWidth="1"/>
    <col min="14" max="14" width="20.875" style="61" customWidth="1"/>
    <col min="15" max="15" width="17.75390625" style="2" customWidth="1"/>
    <col min="16" max="16" width="16.875" style="6" customWidth="1"/>
    <col min="17" max="29" width="10.75390625" style="6" customWidth="1"/>
    <col min="30" max="16384" width="10.75390625" style="2" customWidth="1"/>
  </cols>
  <sheetData>
    <row r="1" spans="1:29" s="154" customFormat="1" ht="72">
      <c r="A1" s="154" t="s">
        <v>140</v>
      </c>
      <c r="B1" s="394" t="s">
        <v>158</v>
      </c>
      <c r="C1" s="155" t="s">
        <v>92</v>
      </c>
      <c r="D1" s="216" t="s">
        <v>55</v>
      </c>
      <c r="E1" s="217" t="s">
        <v>177</v>
      </c>
      <c r="F1" s="217" t="s">
        <v>175</v>
      </c>
      <c r="G1" s="217" t="s">
        <v>93</v>
      </c>
      <c r="H1" s="217" t="s">
        <v>176</v>
      </c>
      <c r="I1" s="217" t="s">
        <v>57</v>
      </c>
      <c r="J1" s="217" t="s">
        <v>107</v>
      </c>
      <c r="K1" s="217" t="s">
        <v>8</v>
      </c>
      <c r="L1" s="217" t="s">
        <v>9</v>
      </c>
      <c r="M1" s="155" t="s">
        <v>60</v>
      </c>
      <c r="N1" s="155" t="s">
        <v>61</v>
      </c>
      <c r="O1" s="154" t="s">
        <v>133</v>
      </c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</row>
    <row r="2" spans="1:29" s="172" customFormat="1" ht="105" thickBot="1">
      <c r="A2" s="171" t="s">
        <v>147</v>
      </c>
      <c r="B2" s="395" t="s">
        <v>170</v>
      </c>
      <c r="C2" s="188" t="s">
        <v>142</v>
      </c>
      <c r="D2" s="218" t="s">
        <v>71</v>
      </c>
      <c r="E2" s="219" t="s">
        <v>131</v>
      </c>
      <c r="F2" s="219" t="s">
        <v>42</v>
      </c>
      <c r="G2" s="219" t="s">
        <v>173</v>
      </c>
      <c r="H2" s="219" t="s">
        <v>53</v>
      </c>
      <c r="I2" s="303" t="s">
        <v>156</v>
      </c>
      <c r="J2" s="219" t="s">
        <v>136</v>
      </c>
      <c r="K2" s="219" t="s">
        <v>172</v>
      </c>
      <c r="L2" s="219" t="s">
        <v>172</v>
      </c>
      <c r="M2" s="188" t="s">
        <v>171</v>
      </c>
      <c r="N2" s="189" t="s">
        <v>106</v>
      </c>
      <c r="O2" s="179" t="s">
        <v>59</v>
      </c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</row>
    <row r="3" spans="1:29" s="170" customFormat="1" ht="81" thickBot="1">
      <c r="A3" s="173" t="s">
        <v>65</v>
      </c>
      <c r="B3" s="396" t="s">
        <v>33</v>
      </c>
      <c r="C3" s="169" t="s">
        <v>116</v>
      </c>
      <c r="D3" s="220" t="s">
        <v>117</v>
      </c>
      <c r="E3" s="221" t="s">
        <v>174</v>
      </c>
      <c r="F3" s="221" t="s">
        <v>175</v>
      </c>
      <c r="G3" s="221" t="s">
        <v>94</v>
      </c>
      <c r="H3" s="221" t="s">
        <v>81</v>
      </c>
      <c r="I3" s="221" t="s">
        <v>57</v>
      </c>
      <c r="J3" s="221" t="s">
        <v>151</v>
      </c>
      <c r="K3" s="221" t="s">
        <v>6</v>
      </c>
      <c r="L3" s="221" t="s">
        <v>7</v>
      </c>
      <c r="M3" s="169" t="s">
        <v>118</v>
      </c>
      <c r="N3" s="169" t="s">
        <v>119</v>
      </c>
      <c r="O3" s="173" t="s">
        <v>65</v>
      </c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</row>
    <row r="4" spans="1:29" s="25" customFormat="1" ht="15.75">
      <c r="A4" s="40"/>
      <c r="B4" s="340"/>
      <c r="C4" s="58"/>
      <c r="D4" s="222"/>
      <c r="E4" s="223"/>
      <c r="F4" s="223"/>
      <c r="G4" s="223"/>
      <c r="H4" s="223"/>
      <c r="I4" s="223"/>
      <c r="J4" s="223"/>
      <c r="K4" s="223"/>
      <c r="L4" s="224"/>
      <c r="M4" s="77"/>
      <c r="N4" s="77"/>
      <c r="O4" s="40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s="5" customFormat="1" ht="15.75">
      <c r="A5" s="3" t="s">
        <v>76</v>
      </c>
      <c r="B5" s="341"/>
      <c r="C5" s="59"/>
      <c r="D5" s="225"/>
      <c r="E5" s="226"/>
      <c r="F5" s="226"/>
      <c r="G5" s="226"/>
      <c r="H5" s="226"/>
      <c r="I5" s="226"/>
      <c r="J5" s="226"/>
      <c r="K5" s="226"/>
      <c r="L5" s="227"/>
      <c r="M5" s="183"/>
      <c r="N5" s="183"/>
      <c r="O5" s="3" t="s">
        <v>76</v>
      </c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</row>
    <row r="6" spans="1:15" s="6" customFormat="1" ht="43.5" customHeight="1">
      <c r="A6" s="6" t="s">
        <v>130</v>
      </c>
      <c r="B6" s="342"/>
      <c r="C6" s="60"/>
      <c r="D6" s="228">
        <v>150</v>
      </c>
      <c r="E6" s="229">
        <f aca="true" t="shared" si="0" ref="E6:E11">B6*C6*D6/1000</f>
        <v>0</v>
      </c>
      <c r="F6" s="230">
        <f aca="true" t="shared" si="1" ref="F6:F12">E6*365</f>
        <v>0</v>
      </c>
      <c r="G6" s="230">
        <f aca="true" t="shared" si="2" ref="G6:G11">E6*3600000</f>
        <v>0</v>
      </c>
      <c r="H6" s="230">
        <f aca="true" t="shared" si="3" ref="H6:H11">E6/0.0002931</f>
        <v>0</v>
      </c>
      <c r="I6" s="230">
        <f aca="true" t="shared" si="4" ref="I6:I11">H6*365</f>
        <v>0</v>
      </c>
      <c r="J6" s="229">
        <f aca="true" t="shared" si="5" ref="J6:J11">0.11*E6</f>
        <v>0</v>
      </c>
      <c r="K6" s="230">
        <f aca="true" t="shared" si="6" ref="K6:K11">365*J6</f>
        <v>0</v>
      </c>
      <c r="L6" s="230">
        <f>'Audit 1'!K6</f>
        <v>0</v>
      </c>
      <c r="M6" s="190"/>
      <c r="N6" s="60"/>
      <c r="O6" s="6" t="s">
        <v>130</v>
      </c>
    </row>
    <row r="7" spans="1:15" ht="30.75" customHeight="1">
      <c r="A7" s="2" t="s">
        <v>132</v>
      </c>
      <c r="D7" s="231">
        <v>12</v>
      </c>
      <c r="E7" s="229">
        <f t="shared" si="0"/>
        <v>0</v>
      </c>
      <c r="F7" s="229">
        <f t="shared" si="1"/>
        <v>0</v>
      </c>
      <c r="G7" s="229">
        <f t="shared" si="2"/>
        <v>0</v>
      </c>
      <c r="H7" s="229">
        <f t="shared" si="3"/>
        <v>0</v>
      </c>
      <c r="I7" s="229">
        <f t="shared" si="4"/>
        <v>0</v>
      </c>
      <c r="J7" s="229">
        <f t="shared" si="5"/>
        <v>0</v>
      </c>
      <c r="K7" s="229">
        <f t="shared" si="6"/>
        <v>0</v>
      </c>
      <c r="L7" s="229">
        <f>'Audit 1'!K7</f>
        <v>0</v>
      </c>
      <c r="M7" s="191"/>
      <c r="O7" s="2" t="s">
        <v>132</v>
      </c>
    </row>
    <row r="8" spans="1:15" ht="39.75" customHeight="1">
      <c r="A8" s="2" t="s">
        <v>44</v>
      </c>
      <c r="D8" s="231">
        <v>50</v>
      </c>
      <c r="E8" s="229">
        <f>B8*C8*D8/1000</f>
        <v>0</v>
      </c>
      <c r="F8" s="229">
        <f t="shared" si="1"/>
        <v>0</v>
      </c>
      <c r="G8" s="229">
        <f>E8*3600000</f>
        <v>0</v>
      </c>
      <c r="H8" s="229">
        <f>E8/0.0002931</f>
        <v>0</v>
      </c>
      <c r="I8" s="229">
        <f>H8*365</f>
        <v>0</v>
      </c>
      <c r="J8" s="229">
        <f>0.11*E8</f>
        <v>0</v>
      </c>
      <c r="K8" s="229">
        <f>365*J8</f>
        <v>0</v>
      </c>
      <c r="L8" s="229">
        <f>'Audit 1'!K8</f>
        <v>0</v>
      </c>
      <c r="M8" s="191"/>
      <c r="O8" s="2" t="s">
        <v>44</v>
      </c>
    </row>
    <row r="9" spans="1:15" ht="28.5" customHeight="1">
      <c r="A9" s="2" t="s">
        <v>25</v>
      </c>
      <c r="D9" s="231">
        <v>165</v>
      </c>
      <c r="E9" s="229">
        <f t="shared" si="0"/>
        <v>0</v>
      </c>
      <c r="F9" s="229">
        <f t="shared" si="1"/>
        <v>0</v>
      </c>
      <c r="G9" s="229">
        <f t="shared" si="2"/>
        <v>0</v>
      </c>
      <c r="H9" s="229">
        <f t="shared" si="3"/>
        <v>0</v>
      </c>
      <c r="I9" s="229">
        <f t="shared" si="4"/>
        <v>0</v>
      </c>
      <c r="J9" s="229">
        <f t="shared" si="5"/>
        <v>0</v>
      </c>
      <c r="K9" s="229">
        <f t="shared" si="6"/>
        <v>0</v>
      </c>
      <c r="L9" s="229">
        <f>'Audit 1'!K9</f>
        <v>0</v>
      </c>
      <c r="M9" s="191"/>
      <c r="O9" s="2" t="s">
        <v>25</v>
      </c>
    </row>
    <row r="10" spans="1:15" ht="36.75" customHeight="1">
      <c r="A10" s="2" t="s">
        <v>109</v>
      </c>
      <c r="D10" s="231">
        <v>195</v>
      </c>
      <c r="E10" s="229">
        <f>B10*C10*D10/1000</f>
        <v>0</v>
      </c>
      <c r="F10" s="229">
        <f t="shared" si="1"/>
        <v>0</v>
      </c>
      <c r="G10" s="229">
        <f>E10*3600000</f>
        <v>0</v>
      </c>
      <c r="H10" s="229">
        <f>E10/0.0002931</f>
        <v>0</v>
      </c>
      <c r="I10" s="229">
        <f>H10*365</f>
        <v>0</v>
      </c>
      <c r="J10" s="229">
        <f>0.11*E10</f>
        <v>0</v>
      </c>
      <c r="K10" s="229">
        <f>365*J10</f>
        <v>0</v>
      </c>
      <c r="L10" s="229">
        <f>'Audit 1'!K10</f>
        <v>0</v>
      </c>
      <c r="M10" s="191"/>
      <c r="O10" s="2" t="s">
        <v>56</v>
      </c>
    </row>
    <row r="11" spans="1:15" ht="42" customHeight="1">
      <c r="A11" s="2" t="s">
        <v>99</v>
      </c>
      <c r="D11" s="231">
        <v>270</v>
      </c>
      <c r="E11" s="229">
        <f t="shared" si="0"/>
        <v>0</v>
      </c>
      <c r="F11" s="229">
        <f t="shared" si="1"/>
        <v>0</v>
      </c>
      <c r="G11" s="229">
        <f t="shared" si="2"/>
        <v>0</v>
      </c>
      <c r="H11" s="229">
        <f t="shared" si="3"/>
        <v>0</v>
      </c>
      <c r="I11" s="229">
        <f t="shared" si="4"/>
        <v>0</v>
      </c>
      <c r="J11" s="229">
        <f t="shared" si="5"/>
        <v>0</v>
      </c>
      <c r="K11" s="229">
        <f t="shared" si="6"/>
        <v>0</v>
      </c>
      <c r="L11" s="229">
        <f>'Audit 1'!K11</f>
        <v>0</v>
      </c>
      <c r="M11" s="191"/>
      <c r="O11" s="2" t="s">
        <v>99</v>
      </c>
    </row>
    <row r="12" spans="1:29" s="81" customFormat="1" ht="34.5" customHeight="1">
      <c r="A12" s="81" t="s">
        <v>100</v>
      </c>
      <c r="B12" s="344"/>
      <c r="C12" s="82"/>
      <c r="D12" s="232">
        <v>45</v>
      </c>
      <c r="E12" s="233">
        <f>B12*C12*D12/1000</f>
        <v>0</v>
      </c>
      <c r="F12" s="233">
        <f t="shared" si="1"/>
        <v>0</v>
      </c>
      <c r="G12" s="233">
        <f>E12*3600000</f>
        <v>0</v>
      </c>
      <c r="H12" s="233">
        <f>E12/0.0002931</f>
        <v>0</v>
      </c>
      <c r="I12" s="233">
        <f>H12*365</f>
        <v>0</v>
      </c>
      <c r="J12" s="233">
        <f>0.11*E12</f>
        <v>0</v>
      </c>
      <c r="K12" s="233">
        <f>365*J12</f>
        <v>0</v>
      </c>
      <c r="L12" s="233">
        <f>'Audit 1'!K12</f>
        <v>0</v>
      </c>
      <c r="M12" s="192"/>
      <c r="N12" s="82"/>
      <c r="O12" s="81" t="s">
        <v>100</v>
      </c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</row>
    <row r="13" spans="1:29" s="36" customFormat="1" ht="36" customHeight="1">
      <c r="A13" s="35" t="s">
        <v>54</v>
      </c>
      <c r="B13" s="345"/>
      <c r="C13" s="63"/>
      <c r="D13" s="236"/>
      <c r="E13" s="237">
        <f aca="true" t="shared" si="7" ref="E13:K13">SUM(E6:E12)</f>
        <v>0</v>
      </c>
      <c r="F13" s="237">
        <f t="shared" si="7"/>
        <v>0</v>
      </c>
      <c r="G13" s="237">
        <f t="shared" si="7"/>
        <v>0</v>
      </c>
      <c r="H13" s="237">
        <f t="shared" si="7"/>
        <v>0</v>
      </c>
      <c r="I13" s="237">
        <f t="shared" si="7"/>
        <v>0</v>
      </c>
      <c r="J13" s="237">
        <f t="shared" si="7"/>
        <v>0</v>
      </c>
      <c r="K13" s="237">
        <f t="shared" si="7"/>
        <v>0</v>
      </c>
      <c r="L13" s="237">
        <f>'Audit 1'!K13</f>
        <v>0</v>
      </c>
      <c r="M13" s="194"/>
      <c r="N13" s="63"/>
      <c r="O13" s="35" t="s">
        <v>54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ht="12.75" customHeight="1">
      <c r="M14" s="191"/>
    </row>
    <row r="15" spans="1:29" s="8" customFormat="1" ht="30.75" customHeight="1">
      <c r="A15" s="7" t="s">
        <v>75</v>
      </c>
      <c r="B15" s="346"/>
      <c r="C15" s="64"/>
      <c r="D15" s="238"/>
      <c r="E15" s="239"/>
      <c r="F15" s="239"/>
      <c r="G15" s="239"/>
      <c r="H15" s="239"/>
      <c r="I15" s="239"/>
      <c r="J15" s="239"/>
      <c r="K15" s="239"/>
      <c r="L15" s="239"/>
      <c r="M15" s="195"/>
      <c r="N15" s="64"/>
      <c r="O15" s="7" t="s">
        <v>75</v>
      </c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</row>
    <row r="16" spans="1:15" ht="30.75" customHeight="1">
      <c r="A16" s="2" t="s">
        <v>79</v>
      </c>
      <c r="D16" s="231">
        <v>7</v>
      </c>
      <c r="E16" s="229">
        <f>B16*C16*D16/1000</f>
        <v>0</v>
      </c>
      <c r="F16" s="229">
        <f>E16*365</f>
        <v>0</v>
      </c>
      <c r="G16" s="229">
        <f>E16*3600000</f>
        <v>0</v>
      </c>
      <c r="H16" s="229">
        <f>E16/0.0002931</f>
        <v>0</v>
      </c>
      <c r="I16" s="229">
        <f>H16*365</f>
        <v>0</v>
      </c>
      <c r="J16" s="229">
        <f>0.11*E16</f>
        <v>0</v>
      </c>
      <c r="K16" s="229">
        <f>365*J16</f>
        <v>0</v>
      </c>
      <c r="L16" s="229">
        <f>'Audit 1'!K16</f>
        <v>0</v>
      </c>
      <c r="M16" s="191"/>
      <c r="O16" s="2" t="s">
        <v>79</v>
      </c>
    </row>
    <row r="17" spans="1:29" s="22" customFormat="1" ht="34.5" customHeight="1" thickBot="1">
      <c r="A17" s="22" t="s">
        <v>58</v>
      </c>
      <c r="B17" s="347"/>
      <c r="C17" s="62"/>
      <c r="D17" s="234">
        <v>5</v>
      </c>
      <c r="E17" s="235">
        <f>B17*C17*D17/1000</f>
        <v>0</v>
      </c>
      <c r="F17" s="235">
        <f>E17*365</f>
        <v>0</v>
      </c>
      <c r="G17" s="235">
        <f>E17*3600000</f>
        <v>0</v>
      </c>
      <c r="H17" s="235">
        <f>E17/0.0002931</f>
        <v>0</v>
      </c>
      <c r="I17" s="235">
        <f>H17*365</f>
        <v>0</v>
      </c>
      <c r="J17" s="235">
        <f>0.11*E17</f>
        <v>0</v>
      </c>
      <c r="K17" s="235">
        <f>365*J17</f>
        <v>0</v>
      </c>
      <c r="L17" s="235">
        <f>'Audit 1'!K17</f>
        <v>0</v>
      </c>
      <c r="M17" s="193"/>
      <c r="N17" s="62"/>
      <c r="O17" s="22" t="s">
        <v>58</v>
      </c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</row>
    <row r="18" spans="1:29" s="34" customFormat="1" ht="33.75" customHeight="1">
      <c r="A18" s="33" t="s">
        <v>85</v>
      </c>
      <c r="B18" s="348"/>
      <c r="C18" s="65"/>
      <c r="D18" s="240"/>
      <c r="E18" s="241">
        <f aca="true" t="shared" si="8" ref="E18:K18">SUM(E16:E17)</f>
        <v>0</v>
      </c>
      <c r="F18" s="241">
        <f t="shared" si="8"/>
        <v>0</v>
      </c>
      <c r="G18" s="241">
        <f t="shared" si="8"/>
        <v>0</v>
      </c>
      <c r="H18" s="241">
        <f t="shared" si="8"/>
        <v>0</v>
      </c>
      <c r="I18" s="241">
        <f t="shared" si="8"/>
        <v>0</v>
      </c>
      <c r="J18" s="241">
        <f t="shared" si="8"/>
        <v>0</v>
      </c>
      <c r="K18" s="241">
        <f t="shared" si="8"/>
        <v>0</v>
      </c>
      <c r="L18" s="241">
        <f>'Audit 1'!K18</f>
        <v>0</v>
      </c>
      <c r="M18" s="196"/>
      <c r="N18" s="65"/>
      <c r="O18" s="33" t="s">
        <v>85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ht="12.75">
      <c r="M19" s="191"/>
    </row>
    <row r="20" spans="1:29" s="10" customFormat="1" ht="54.75" customHeight="1">
      <c r="A20" s="9" t="s">
        <v>104</v>
      </c>
      <c r="B20" s="349"/>
      <c r="C20" s="66"/>
      <c r="D20" s="242"/>
      <c r="E20" s="243"/>
      <c r="F20" s="243"/>
      <c r="G20" s="243"/>
      <c r="H20" s="243"/>
      <c r="I20" s="243"/>
      <c r="J20" s="243"/>
      <c r="K20" s="243"/>
      <c r="L20" s="243"/>
      <c r="M20" s="197"/>
      <c r="N20" s="66"/>
      <c r="O20" s="9" t="s">
        <v>155</v>
      </c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</row>
    <row r="21" spans="1:15" ht="34.5" customHeight="1">
      <c r="A21" s="2" t="s">
        <v>80</v>
      </c>
      <c r="D21" s="231">
        <v>3800</v>
      </c>
      <c r="E21" s="229">
        <f>B21*C21*D21/1000</f>
        <v>0</v>
      </c>
      <c r="F21" s="229">
        <f>E21*365</f>
        <v>0</v>
      </c>
      <c r="G21" s="229">
        <f>E21*3600000</f>
        <v>0</v>
      </c>
      <c r="H21" s="229">
        <f>E21/0.0002931</f>
        <v>0</v>
      </c>
      <c r="I21" s="229">
        <f>H21*365</f>
        <v>0</v>
      </c>
      <c r="J21" s="229">
        <f>0.11*E21</f>
        <v>0</v>
      </c>
      <c r="K21" s="229">
        <f>365*J21</f>
        <v>0</v>
      </c>
      <c r="L21" s="229">
        <f>'Audit 1'!K21</f>
        <v>0</v>
      </c>
      <c r="M21" s="191"/>
      <c r="O21" s="2" t="s">
        <v>80</v>
      </c>
    </row>
    <row r="22" spans="1:15" ht="43.5" customHeight="1">
      <c r="A22" s="2" t="s">
        <v>51</v>
      </c>
      <c r="D22" s="231">
        <v>1500</v>
      </c>
      <c r="E22" s="229">
        <f>B22*C22*D22/1000</f>
        <v>0</v>
      </c>
      <c r="F22" s="229">
        <f>E22*365</f>
        <v>0</v>
      </c>
      <c r="G22" s="229">
        <f>E22*3600000</f>
        <v>0</v>
      </c>
      <c r="H22" s="229">
        <f>E22/0.0002931</f>
        <v>0</v>
      </c>
      <c r="I22" s="229">
        <f>H22*365</f>
        <v>0</v>
      </c>
      <c r="J22" s="229">
        <f>0.11*E22</f>
        <v>0</v>
      </c>
      <c r="K22" s="229">
        <f>365*J22</f>
        <v>0</v>
      </c>
      <c r="L22" s="229">
        <f>'Audit 1'!K22</f>
        <v>0</v>
      </c>
      <c r="M22" s="191"/>
      <c r="O22" s="2" t="s">
        <v>97</v>
      </c>
    </row>
    <row r="23" spans="1:29" s="22" customFormat="1" ht="57.75" customHeight="1" thickBot="1">
      <c r="A23" s="22" t="s">
        <v>52</v>
      </c>
      <c r="B23" s="347"/>
      <c r="C23" s="62"/>
      <c r="D23" s="234">
        <v>230</v>
      </c>
      <c r="E23" s="235">
        <f>B23*C23*D23/1000</f>
        <v>0</v>
      </c>
      <c r="F23" s="235">
        <f>E23*365</f>
        <v>0</v>
      </c>
      <c r="G23" s="235">
        <f>E23*3600000</f>
        <v>0</v>
      </c>
      <c r="H23" s="235">
        <f>E23/0.0002931</f>
        <v>0</v>
      </c>
      <c r="I23" s="235">
        <f>H23*365</f>
        <v>0</v>
      </c>
      <c r="J23" s="235">
        <f>0.11*E23</f>
        <v>0</v>
      </c>
      <c r="K23" s="235">
        <f>365*J23</f>
        <v>0</v>
      </c>
      <c r="L23" s="235">
        <f>'Audit 1'!K23</f>
        <v>0</v>
      </c>
      <c r="M23" s="193"/>
      <c r="N23" s="62"/>
      <c r="O23" s="22" t="s">
        <v>34</v>
      </c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</row>
    <row r="24" spans="1:29" s="32" customFormat="1" ht="30" customHeight="1">
      <c r="A24" s="31" t="s">
        <v>86</v>
      </c>
      <c r="B24" s="350"/>
      <c r="C24" s="67"/>
      <c r="D24" s="244"/>
      <c r="E24" s="245">
        <f aca="true" t="shared" si="9" ref="E24:K24">SUM(E21:E23)</f>
        <v>0</v>
      </c>
      <c r="F24" s="245">
        <f t="shared" si="9"/>
        <v>0</v>
      </c>
      <c r="G24" s="245">
        <f t="shared" si="9"/>
        <v>0</v>
      </c>
      <c r="H24" s="245">
        <f t="shared" si="9"/>
        <v>0</v>
      </c>
      <c r="I24" s="245">
        <f t="shared" si="9"/>
        <v>0</v>
      </c>
      <c r="J24" s="245">
        <f t="shared" si="9"/>
        <v>0</v>
      </c>
      <c r="K24" s="245">
        <f t="shared" si="9"/>
        <v>0</v>
      </c>
      <c r="L24" s="245">
        <f>'Audit 1'!K24</f>
        <v>0</v>
      </c>
      <c r="M24" s="198"/>
      <c r="N24" s="67"/>
      <c r="O24" s="31" t="s">
        <v>86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ht="12.75">
      <c r="M25" s="191"/>
    </row>
    <row r="26" spans="1:29" s="12" customFormat="1" ht="31.5" customHeight="1">
      <c r="A26" s="19" t="s">
        <v>103</v>
      </c>
      <c r="B26" s="351"/>
      <c r="C26" s="68"/>
      <c r="D26" s="246"/>
      <c r="E26" s="247"/>
      <c r="F26" s="247"/>
      <c r="G26" s="247"/>
      <c r="H26" s="248"/>
      <c r="I26" s="247"/>
      <c r="J26" s="247"/>
      <c r="K26" s="247"/>
      <c r="L26" s="248"/>
      <c r="M26" s="199"/>
      <c r="N26" s="184"/>
      <c r="O26" s="19" t="s">
        <v>103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22" customFormat="1" ht="31.5" customHeight="1" thickBot="1">
      <c r="A27" s="22" t="s">
        <v>27</v>
      </c>
      <c r="B27" s="347"/>
      <c r="C27" s="62"/>
      <c r="D27" s="234">
        <v>60</v>
      </c>
      <c r="E27" s="235">
        <f>B27*C27*D27/1000</f>
        <v>0</v>
      </c>
      <c r="F27" s="235">
        <f>E27*365</f>
        <v>0</v>
      </c>
      <c r="G27" s="235">
        <f>E27*3600000</f>
        <v>0</v>
      </c>
      <c r="H27" s="235">
        <f>E27/0.0002931</f>
        <v>0</v>
      </c>
      <c r="I27" s="235">
        <f>H27*365</f>
        <v>0</v>
      </c>
      <c r="J27" s="235">
        <f>0.11*E27</f>
        <v>0</v>
      </c>
      <c r="K27" s="235">
        <f>365*J27</f>
        <v>0</v>
      </c>
      <c r="L27" s="235">
        <f>'Audit 1'!K27</f>
        <v>0</v>
      </c>
      <c r="M27" s="193"/>
      <c r="N27" s="62"/>
      <c r="O27" s="22" t="s">
        <v>27</v>
      </c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</row>
    <row r="28" spans="1:29" s="30" customFormat="1" ht="27" customHeight="1">
      <c r="A28" s="29" t="s">
        <v>152</v>
      </c>
      <c r="B28" s="352"/>
      <c r="C28" s="69"/>
      <c r="D28" s="249"/>
      <c r="E28" s="250">
        <f aca="true" t="shared" si="10" ref="E28:K28">SUM(E27)</f>
        <v>0</v>
      </c>
      <c r="F28" s="250">
        <f t="shared" si="10"/>
        <v>0</v>
      </c>
      <c r="G28" s="250">
        <f t="shared" si="10"/>
        <v>0</v>
      </c>
      <c r="H28" s="250">
        <f t="shared" si="10"/>
        <v>0</v>
      </c>
      <c r="I28" s="250">
        <f t="shared" si="10"/>
        <v>0</v>
      </c>
      <c r="J28" s="250">
        <f t="shared" si="10"/>
        <v>0</v>
      </c>
      <c r="K28" s="250">
        <f t="shared" si="10"/>
        <v>0</v>
      </c>
      <c r="L28" s="250">
        <f>'Audit 1'!K28</f>
        <v>0</v>
      </c>
      <c r="M28" s="200"/>
      <c r="N28" s="69"/>
      <c r="O28" s="29" t="s">
        <v>152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ht="12.75">
      <c r="M29" s="191"/>
    </row>
    <row r="30" spans="1:29" s="14" customFormat="1" ht="52.5" customHeight="1">
      <c r="A30" s="13" t="s">
        <v>50</v>
      </c>
      <c r="B30" s="445" t="s">
        <v>108</v>
      </c>
      <c r="C30" s="446"/>
      <c r="D30" s="251"/>
      <c r="E30" s="252"/>
      <c r="F30" s="252"/>
      <c r="G30" s="252"/>
      <c r="H30" s="252"/>
      <c r="I30" s="252"/>
      <c r="J30" s="252"/>
      <c r="K30" s="252"/>
      <c r="L30" s="252"/>
      <c r="M30" s="201"/>
      <c r="N30" s="180"/>
      <c r="O30" s="13" t="s">
        <v>154</v>
      </c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</row>
    <row r="31" spans="1:15" ht="40.5" customHeight="1">
      <c r="A31" s="2" t="s">
        <v>114</v>
      </c>
      <c r="D31" s="231">
        <v>800</v>
      </c>
      <c r="E31" s="230">
        <f>B31*C31*D31/1000</f>
        <v>0</v>
      </c>
      <c r="F31" s="229">
        <f>E31*365</f>
        <v>0</v>
      </c>
      <c r="G31" s="229">
        <f>E31*3600000</f>
        <v>0</v>
      </c>
      <c r="H31" s="229">
        <f>E31/0.0002931</f>
        <v>0</v>
      </c>
      <c r="I31" s="229">
        <f>H31*365</f>
        <v>0</v>
      </c>
      <c r="J31" s="229">
        <f>0.11*E31</f>
        <v>0</v>
      </c>
      <c r="K31" s="229">
        <f>365*J31</f>
        <v>0</v>
      </c>
      <c r="L31" s="229">
        <f>'Audit 1'!K31</f>
        <v>0</v>
      </c>
      <c r="M31" s="191"/>
      <c r="O31" s="2" t="s">
        <v>114</v>
      </c>
    </row>
    <row r="32" spans="1:15" ht="30.75" customHeight="1">
      <c r="A32" s="2" t="s">
        <v>37</v>
      </c>
      <c r="D32" s="231">
        <v>4400</v>
      </c>
      <c r="E32" s="230">
        <f>B32*C32*D32/1000</f>
        <v>0</v>
      </c>
      <c r="F32" s="229">
        <f>E32*365</f>
        <v>0</v>
      </c>
      <c r="G32" s="229">
        <f>E32*3600000</f>
        <v>0</v>
      </c>
      <c r="H32" s="229">
        <f>E32/0.0002931</f>
        <v>0</v>
      </c>
      <c r="I32" s="229">
        <f>H32*365</f>
        <v>0</v>
      </c>
      <c r="J32" s="229">
        <f>0.11*E32</f>
        <v>0</v>
      </c>
      <c r="K32" s="229">
        <f>365*J32</f>
        <v>0</v>
      </c>
      <c r="L32" s="229">
        <f>'Audit 1'!K32</f>
        <v>0</v>
      </c>
      <c r="M32" s="191"/>
      <c r="O32" s="2" t="s">
        <v>37</v>
      </c>
    </row>
    <row r="33" spans="1:15" ht="42.75" customHeight="1">
      <c r="A33" s="2" t="s">
        <v>49</v>
      </c>
      <c r="D33" s="231">
        <v>1500</v>
      </c>
      <c r="E33" s="230">
        <f>B33*C33*D33/1000</f>
        <v>0</v>
      </c>
      <c r="F33" s="229">
        <f>E33*365</f>
        <v>0</v>
      </c>
      <c r="G33" s="229">
        <f>E33*3600000</f>
        <v>0</v>
      </c>
      <c r="H33" s="229">
        <f>E33/0.0002931</f>
        <v>0</v>
      </c>
      <c r="I33" s="229">
        <f>H33*365</f>
        <v>0</v>
      </c>
      <c r="J33" s="229">
        <f>0.11*E33</f>
        <v>0</v>
      </c>
      <c r="K33" s="229">
        <f>365*J33</f>
        <v>0</v>
      </c>
      <c r="L33" s="229">
        <f>'Audit 1'!K33</f>
        <v>0</v>
      </c>
      <c r="M33" s="191"/>
      <c r="O33" s="2" t="s">
        <v>46</v>
      </c>
    </row>
    <row r="34" spans="1:15" ht="49.5" customHeight="1">
      <c r="A34" s="2" t="s">
        <v>48</v>
      </c>
      <c r="D34" s="231">
        <v>1500</v>
      </c>
      <c r="E34" s="230">
        <f>B34*C34*D34/1000</f>
        <v>0</v>
      </c>
      <c r="F34" s="229">
        <f>E34*365</f>
        <v>0</v>
      </c>
      <c r="G34" s="229">
        <f>E34*3600000</f>
        <v>0</v>
      </c>
      <c r="H34" s="229">
        <f>E34/0.0002931</f>
        <v>0</v>
      </c>
      <c r="I34" s="229">
        <f>H34*365</f>
        <v>0</v>
      </c>
      <c r="J34" s="229">
        <f>0.11*E34</f>
        <v>0</v>
      </c>
      <c r="K34" s="229">
        <f>365*J34</f>
        <v>0</v>
      </c>
      <c r="L34" s="229">
        <f>'Audit 1'!K34</f>
        <v>0</v>
      </c>
      <c r="M34" s="191"/>
      <c r="O34" s="2" t="s">
        <v>47</v>
      </c>
    </row>
    <row r="35" spans="1:15" ht="30.75" customHeight="1">
      <c r="A35" s="2" t="s">
        <v>26</v>
      </c>
      <c r="D35" s="231">
        <v>300</v>
      </c>
      <c r="E35" s="230">
        <f>B35*C35*D35/1000</f>
        <v>0</v>
      </c>
      <c r="F35" s="229">
        <f>E35*365</f>
        <v>0</v>
      </c>
      <c r="G35" s="229">
        <f>E35*3600000</f>
        <v>0</v>
      </c>
      <c r="H35" s="229">
        <f>E35/0.0002931</f>
        <v>0</v>
      </c>
      <c r="I35" s="229">
        <f>H35*365</f>
        <v>0</v>
      </c>
      <c r="J35" s="229">
        <f>0.11*E35</f>
        <v>0</v>
      </c>
      <c r="K35" s="229">
        <f>365*J35</f>
        <v>0</v>
      </c>
      <c r="L35" s="229">
        <f>'Audit 1'!K35</f>
        <v>0</v>
      </c>
      <c r="M35" s="191"/>
      <c r="O35" s="2" t="s">
        <v>26</v>
      </c>
    </row>
    <row r="36" spans="1:29" s="28" customFormat="1" ht="25.5" customHeight="1">
      <c r="A36" s="27" t="s">
        <v>153</v>
      </c>
      <c r="B36" s="353"/>
      <c r="C36" s="70"/>
      <c r="D36" s="254"/>
      <c r="E36" s="255">
        <f aca="true" t="shared" si="11" ref="E36:K36">SUM(E31:E35)</f>
        <v>0</v>
      </c>
      <c r="F36" s="255">
        <f t="shared" si="11"/>
        <v>0</v>
      </c>
      <c r="G36" s="255">
        <f t="shared" si="11"/>
        <v>0</v>
      </c>
      <c r="H36" s="255">
        <f t="shared" si="11"/>
        <v>0</v>
      </c>
      <c r="I36" s="255">
        <f t="shared" si="11"/>
        <v>0</v>
      </c>
      <c r="J36" s="255">
        <f t="shared" si="11"/>
        <v>0</v>
      </c>
      <c r="K36" s="255">
        <f t="shared" si="11"/>
        <v>0</v>
      </c>
      <c r="L36" s="255">
        <f>'Audit 1'!K36</f>
        <v>0</v>
      </c>
      <c r="M36" s="202"/>
      <c r="N36" s="70"/>
      <c r="O36" s="27" t="s">
        <v>153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5:13" ht="12.75">
      <c r="E37" s="230"/>
      <c r="M37" s="191"/>
    </row>
    <row r="38" spans="1:29" s="16" customFormat="1" ht="64.5" customHeight="1">
      <c r="A38" s="15" t="s">
        <v>101</v>
      </c>
      <c r="B38" s="354"/>
      <c r="C38" s="71"/>
      <c r="D38" s="256"/>
      <c r="E38" s="257"/>
      <c r="F38" s="258"/>
      <c r="G38" s="258"/>
      <c r="H38" s="259"/>
      <c r="I38" s="258"/>
      <c r="J38" s="259"/>
      <c r="K38" s="259"/>
      <c r="L38" s="259"/>
      <c r="M38" s="203"/>
      <c r="N38" s="71"/>
      <c r="O38" s="15" t="s">
        <v>160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15" ht="30" customHeight="1">
      <c r="A39" s="2" t="s">
        <v>63</v>
      </c>
      <c r="D39" s="231">
        <v>100</v>
      </c>
      <c r="E39" s="230">
        <f aca="true" t="shared" si="12" ref="E39:E44">B39*C39*D39/1000</f>
        <v>0</v>
      </c>
      <c r="F39" s="229">
        <f aca="true" t="shared" si="13" ref="F39:F44">E39*365</f>
        <v>0</v>
      </c>
      <c r="G39" s="229">
        <f aca="true" t="shared" si="14" ref="G39:G44">E39*3600000</f>
        <v>0</v>
      </c>
      <c r="H39" s="229">
        <f aca="true" t="shared" si="15" ref="H39:H44">E39/0.0002931</f>
        <v>0</v>
      </c>
      <c r="I39" s="229">
        <f aca="true" t="shared" si="16" ref="I39:I44">H39*365</f>
        <v>0</v>
      </c>
      <c r="J39" s="229">
        <f aca="true" t="shared" si="17" ref="J39:J44">0.11*E39</f>
        <v>0</v>
      </c>
      <c r="K39" s="229">
        <f aca="true" t="shared" si="18" ref="K39:K44">365*J39</f>
        <v>0</v>
      </c>
      <c r="L39" s="229">
        <f>'Audit 1'!K39</f>
        <v>0</v>
      </c>
      <c r="M39" s="191"/>
      <c r="O39" s="2" t="s">
        <v>63</v>
      </c>
    </row>
    <row r="40" spans="1:15" ht="28.5" customHeight="1">
      <c r="A40" s="2" t="s">
        <v>146</v>
      </c>
      <c r="D40" s="231">
        <v>75</v>
      </c>
      <c r="E40" s="230">
        <f t="shared" si="12"/>
        <v>0</v>
      </c>
      <c r="F40" s="229">
        <f t="shared" si="13"/>
        <v>0</v>
      </c>
      <c r="G40" s="229">
        <f t="shared" si="14"/>
        <v>0</v>
      </c>
      <c r="H40" s="229">
        <f t="shared" si="15"/>
        <v>0</v>
      </c>
      <c r="I40" s="229">
        <f t="shared" si="16"/>
        <v>0</v>
      </c>
      <c r="J40" s="229">
        <f t="shared" si="17"/>
        <v>0</v>
      </c>
      <c r="K40" s="229">
        <f t="shared" si="18"/>
        <v>0</v>
      </c>
      <c r="L40" s="229">
        <f>'Audit 1'!K40</f>
        <v>0</v>
      </c>
      <c r="M40" s="191"/>
      <c r="O40" s="2" t="s">
        <v>146</v>
      </c>
    </row>
    <row r="41" spans="1:15" ht="33" customHeight="1">
      <c r="A41" s="2" t="s">
        <v>62</v>
      </c>
      <c r="D41" s="231">
        <v>900</v>
      </c>
      <c r="E41" s="230">
        <f t="shared" si="12"/>
        <v>0</v>
      </c>
      <c r="F41" s="229">
        <f t="shared" si="13"/>
        <v>0</v>
      </c>
      <c r="G41" s="229">
        <f t="shared" si="14"/>
        <v>0</v>
      </c>
      <c r="H41" s="229">
        <f t="shared" si="15"/>
        <v>0</v>
      </c>
      <c r="I41" s="229">
        <f t="shared" si="16"/>
        <v>0</v>
      </c>
      <c r="J41" s="229">
        <f t="shared" si="17"/>
        <v>0</v>
      </c>
      <c r="K41" s="229">
        <f t="shared" si="18"/>
        <v>0</v>
      </c>
      <c r="L41" s="229">
        <f>'Audit 1'!K41</f>
        <v>0</v>
      </c>
      <c r="M41" s="191"/>
      <c r="O41" s="2" t="s">
        <v>62</v>
      </c>
    </row>
    <row r="42" spans="1:15" ht="40.5" customHeight="1">
      <c r="A42" s="2" t="s">
        <v>66</v>
      </c>
      <c r="D42" s="231">
        <v>10551</v>
      </c>
      <c r="E42" s="230">
        <f>B42*C42*D42/1000/3</f>
        <v>0</v>
      </c>
      <c r="F42" s="229">
        <f t="shared" si="13"/>
        <v>0</v>
      </c>
      <c r="G42" s="229">
        <f t="shared" si="14"/>
        <v>0</v>
      </c>
      <c r="H42" s="229">
        <f t="shared" si="15"/>
        <v>0</v>
      </c>
      <c r="I42" s="229">
        <f t="shared" si="16"/>
        <v>0</v>
      </c>
      <c r="J42" s="229">
        <f t="shared" si="17"/>
        <v>0</v>
      </c>
      <c r="K42" s="229">
        <f t="shared" si="18"/>
        <v>0</v>
      </c>
      <c r="L42" s="229">
        <f>'Audit 1'!K42</f>
        <v>0</v>
      </c>
      <c r="M42" s="191"/>
      <c r="O42" s="2" t="s">
        <v>66</v>
      </c>
    </row>
    <row r="43" spans="1:15" ht="28.5" customHeight="1">
      <c r="A43" s="2" t="s">
        <v>135</v>
      </c>
      <c r="D43" s="231">
        <v>26500</v>
      </c>
      <c r="E43" s="230">
        <f>B43*C43*D43/1000/3</f>
        <v>0</v>
      </c>
      <c r="F43" s="229">
        <f t="shared" si="13"/>
        <v>0</v>
      </c>
      <c r="G43" s="229">
        <f t="shared" si="14"/>
        <v>0</v>
      </c>
      <c r="H43" s="229">
        <f t="shared" si="15"/>
        <v>0</v>
      </c>
      <c r="I43" s="229">
        <f t="shared" si="16"/>
        <v>0</v>
      </c>
      <c r="J43" s="229">
        <f t="shared" si="17"/>
        <v>0</v>
      </c>
      <c r="K43" s="229">
        <f t="shared" si="18"/>
        <v>0</v>
      </c>
      <c r="L43" s="229">
        <f>'Audit 1'!K43</f>
        <v>0</v>
      </c>
      <c r="M43" s="191"/>
      <c r="O43" s="2" t="s">
        <v>135</v>
      </c>
    </row>
    <row r="44" spans="1:29" s="22" customFormat="1" ht="48" customHeight="1" thickBot="1">
      <c r="A44" s="22" t="s">
        <v>143</v>
      </c>
      <c r="B44" s="347"/>
      <c r="C44" s="62"/>
      <c r="D44" s="234">
        <v>900</v>
      </c>
      <c r="E44" s="253">
        <f t="shared" si="12"/>
        <v>0</v>
      </c>
      <c r="F44" s="235">
        <f t="shared" si="13"/>
        <v>0</v>
      </c>
      <c r="G44" s="235">
        <f t="shared" si="14"/>
        <v>0</v>
      </c>
      <c r="H44" s="235">
        <f t="shared" si="15"/>
        <v>0</v>
      </c>
      <c r="I44" s="235">
        <f t="shared" si="16"/>
        <v>0</v>
      </c>
      <c r="J44" s="235">
        <f t="shared" si="17"/>
        <v>0</v>
      </c>
      <c r="K44" s="235">
        <f t="shared" si="18"/>
        <v>0</v>
      </c>
      <c r="L44" s="235">
        <f>'Audit 1'!K44</f>
        <v>0</v>
      </c>
      <c r="M44" s="193"/>
      <c r="N44" s="62"/>
      <c r="O44" s="22" t="s">
        <v>143</v>
      </c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</row>
    <row r="45" spans="1:29" s="24" customFormat="1" ht="30.75" customHeight="1">
      <c r="A45" s="300" t="s">
        <v>82</v>
      </c>
      <c r="B45" s="355"/>
      <c r="C45" s="72"/>
      <c r="D45" s="260"/>
      <c r="E45" s="261">
        <f aca="true" t="shared" si="19" ref="E45:K45">SUM(E39:E44)</f>
        <v>0</v>
      </c>
      <c r="F45" s="261">
        <f t="shared" si="19"/>
        <v>0</v>
      </c>
      <c r="G45" s="261">
        <f t="shared" si="19"/>
        <v>0</v>
      </c>
      <c r="H45" s="262">
        <f t="shared" si="19"/>
        <v>0</v>
      </c>
      <c r="I45" s="261">
        <f t="shared" si="19"/>
        <v>0</v>
      </c>
      <c r="J45" s="261">
        <f t="shared" si="19"/>
        <v>0</v>
      </c>
      <c r="K45" s="261">
        <f t="shared" si="19"/>
        <v>0</v>
      </c>
      <c r="L45" s="261">
        <f>'Audit 1'!K45</f>
        <v>0</v>
      </c>
      <c r="M45" s="204"/>
      <c r="N45" s="205"/>
      <c r="O45" s="23" t="s">
        <v>82</v>
      </c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</row>
    <row r="46" spans="1:29" s="167" customFormat="1" ht="13.5" thickBot="1">
      <c r="A46" s="22"/>
      <c r="B46" s="397"/>
      <c r="C46" s="168"/>
      <c r="D46" s="263"/>
      <c r="E46" s="264"/>
      <c r="F46" s="264"/>
      <c r="G46" s="264"/>
      <c r="H46" s="235"/>
      <c r="I46" s="264"/>
      <c r="J46" s="264"/>
      <c r="K46" s="264"/>
      <c r="L46" s="264"/>
      <c r="M46" s="168"/>
      <c r="N46" s="62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</row>
    <row r="47" spans="1:29" s="165" customFormat="1" ht="81" thickBot="1">
      <c r="A47" s="165" t="s">
        <v>67</v>
      </c>
      <c r="B47" s="398" t="s">
        <v>120</v>
      </c>
      <c r="C47" s="166" t="s">
        <v>1</v>
      </c>
      <c r="D47" s="265" t="s">
        <v>55</v>
      </c>
      <c r="E47" s="266" t="s">
        <v>72</v>
      </c>
      <c r="F47" s="266" t="s">
        <v>175</v>
      </c>
      <c r="G47" s="266" t="s">
        <v>95</v>
      </c>
      <c r="H47" s="266" t="s">
        <v>110</v>
      </c>
      <c r="I47" s="266" t="s">
        <v>57</v>
      </c>
      <c r="J47" s="266" t="s">
        <v>150</v>
      </c>
      <c r="K47" s="266" t="s">
        <v>10</v>
      </c>
      <c r="L47" s="266" t="s">
        <v>11</v>
      </c>
      <c r="M47" s="166" t="s">
        <v>118</v>
      </c>
      <c r="N47" s="166" t="s">
        <v>126</v>
      </c>
      <c r="O47" s="165" t="s">
        <v>67</v>
      </c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</row>
    <row r="48" spans="1:15" s="56" customFormat="1" ht="15.75">
      <c r="A48" s="54"/>
      <c r="B48" s="357"/>
      <c r="C48" s="74"/>
      <c r="D48" s="267"/>
      <c r="E48" s="268"/>
      <c r="F48" s="268"/>
      <c r="G48" s="268"/>
      <c r="H48" s="268"/>
      <c r="I48" s="268"/>
      <c r="J48" s="268"/>
      <c r="K48" s="268"/>
      <c r="L48" s="269"/>
      <c r="M48" s="89"/>
      <c r="N48" s="89"/>
      <c r="O48" s="54"/>
    </row>
    <row r="49" spans="1:29" s="85" customFormat="1" ht="43.5" customHeight="1">
      <c r="A49" s="83" t="s">
        <v>18</v>
      </c>
      <c r="B49" s="399"/>
      <c r="C49" s="84"/>
      <c r="D49" s="270"/>
      <c r="E49" s="271"/>
      <c r="F49" s="271"/>
      <c r="G49" s="271"/>
      <c r="H49" s="271"/>
      <c r="I49" s="271"/>
      <c r="J49" s="271"/>
      <c r="K49" s="271"/>
      <c r="L49" s="272"/>
      <c r="M49" s="206"/>
      <c r="N49" s="206"/>
      <c r="O49" s="83" t="s">
        <v>43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15" ht="48.75" customHeight="1">
      <c r="A50" s="2" t="s">
        <v>32</v>
      </c>
      <c r="D50" s="231">
        <v>1200</v>
      </c>
      <c r="E50" s="229">
        <f>B50*C50*D50/1000</f>
        <v>0</v>
      </c>
      <c r="F50" s="273">
        <f>E50*52</f>
        <v>0</v>
      </c>
      <c r="G50" s="273">
        <f>E50*3600000</f>
        <v>0</v>
      </c>
      <c r="H50" s="229">
        <f>E50/0.0002931</f>
        <v>0</v>
      </c>
      <c r="I50" s="229">
        <f>H50*52</f>
        <v>0</v>
      </c>
      <c r="J50" s="229">
        <f>0.11*E50</f>
        <v>0</v>
      </c>
      <c r="K50" s="229">
        <f>52*J50</f>
        <v>0</v>
      </c>
      <c r="L50" s="229">
        <f>'Audit 1'!K50</f>
        <v>0</v>
      </c>
      <c r="M50" s="191"/>
      <c r="O50" s="2" t="s">
        <v>32</v>
      </c>
    </row>
    <row r="51" spans="1:15" ht="48" customHeight="1">
      <c r="A51" s="2" t="s">
        <v>78</v>
      </c>
      <c r="D51" s="231">
        <v>4400</v>
      </c>
      <c r="E51" s="229">
        <f>B51*C51*D51/1000</f>
        <v>0</v>
      </c>
      <c r="F51" s="229">
        <f>E51*52</f>
        <v>0</v>
      </c>
      <c r="G51" s="229">
        <f>E51*3600000</f>
        <v>0</v>
      </c>
      <c r="H51" s="229">
        <f>E51/0.0002931</f>
        <v>0</v>
      </c>
      <c r="I51" s="229">
        <f>H51*52</f>
        <v>0</v>
      </c>
      <c r="J51" s="229">
        <f>0.11*E51</f>
        <v>0</v>
      </c>
      <c r="K51" s="229">
        <f>52*J51</f>
        <v>0</v>
      </c>
      <c r="L51" s="229">
        <f>'Audit 1'!K51</f>
        <v>0</v>
      </c>
      <c r="M51" s="191"/>
      <c r="O51" s="2" t="s">
        <v>78</v>
      </c>
    </row>
    <row r="52" spans="1:15" ht="28.5" customHeight="1">
      <c r="A52" s="2" t="s">
        <v>134</v>
      </c>
      <c r="D52" s="231">
        <v>1100</v>
      </c>
      <c r="E52" s="229">
        <f>B52*C52*D52/1000</f>
        <v>0</v>
      </c>
      <c r="F52" s="229">
        <f>E52*52</f>
        <v>0</v>
      </c>
      <c r="G52" s="229">
        <f>E52*3600000</f>
        <v>0</v>
      </c>
      <c r="H52" s="229">
        <f>E52/0.0002931</f>
        <v>0</v>
      </c>
      <c r="I52" s="229">
        <f>H52*52</f>
        <v>0</v>
      </c>
      <c r="J52" s="229">
        <f>0.11*E52</f>
        <v>0</v>
      </c>
      <c r="K52" s="229">
        <f>52*J52</f>
        <v>0</v>
      </c>
      <c r="L52" s="229">
        <f>'Audit 1'!K52</f>
        <v>0</v>
      </c>
      <c r="M52" s="191"/>
      <c r="O52" s="2" t="s">
        <v>134</v>
      </c>
    </row>
    <row r="53" spans="1:29" s="81" customFormat="1" ht="28.5" customHeight="1" thickBot="1">
      <c r="A53" s="22" t="s">
        <v>162</v>
      </c>
      <c r="B53" s="347"/>
      <c r="C53" s="62"/>
      <c r="D53" s="304">
        <v>600</v>
      </c>
      <c r="E53" s="229">
        <f>B53*C53*D53/1000</f>
        <v>0</v>
      </c>
      <c r="F53" s="229">
        <f>E53*52</f>
        <v>0</v>
      </c>
      <c r="G53" s="229">
        <f>E53*3600000</f>
        <v>0</v>
      </c>
      <c r="H53" s="229">
        <f>E53/0.0002931</f>
        <v>0</v>
      </c>
      <c r="I53" s="229">
        <f>H53*52</f>
        <v>0</v>
      </c>
      <c r="J53" s="229">
        <f>0.11*E53</f>
        <v>0</v>
      </c>
      <c r="K53" s="229">
        <f>52*J53</f>
        <v>0</v>
      </c>
      <c r="L53" s="229">
        <f>'Audit 1'!K53</f>
        <v>0</v>
      </c>
      <c r="M53" s="193"/>
      <c r="N53" s="62"/>
      <c r="O53" s="22" t="s">
        <v>162</v>
      </c>
      <c r="P53" s="379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</row>
    <row r="54" spans="1:29" s="22" customFormat="1" ht="31.5" customHeight="1" thickBot="1">
      <c r="A54" s="22" t="s">
        <v>0</v>
      </c>
      <c r="B54" s="347"/>
      <c r="C54" s="62"/>
      <c r="D54" s="234">
        <v>650</v>
      </c>
      <c r="E54" s="235">
        <f>B54*C54*D54/1000</f>
        <v>0</v>
      </c>
      <c r="F54" s="235">
        <f>E54*52</f>
        <v>0</v>
      </c>
      <c r="G54" s="235">
        <f>E54*3600000</f>
        <v>0</v>
      </c>
      <c r="H54" s="235">
        <f>E54/0.0002931</f>
        <v>0</v>
      </c>
      <c r="I54" s="235">
        <f>H54*52</f>
        <v>0</v>
      </c>
      <c r="J54" s="235">
        <f>0.11*E54</f>
        <v>0</v>
      </c>
      <c r="K54" s="235">
        <f>52*J54</f>
        <v>0</v>
      </c>
      <c r="L54" s="235">
        <f>'Audit 1'!K54</f>
        <v>0</v>
      </c>
      <c r="M54" s="193"/>
      <c r="N54" s="62"/>
      <c r="O54" s="22" t="s">
        <v>0</v>
      </c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</row>
    <row r="55" spans="1:29" s="21" customFormat="1" ht="21.75" customHeight="1">
      <c r="A55" s="301" t="s">
        <v>102</v>
      </c>
      <c r="B55" s="358"/>
      <c r="C55" s="75"/>
      <c r="D55" s="274"/>
      <c r="E55" s="275">
        <f aca="true" t="shared" si="20" ref="E55:K55">SUM(E50:E54)</f>
        <v>0</v>
      </c>
      <c r="F55" s="275">
        <f t="shared" si="20"/>
        <v>0</v>
      </c>
      <c r="G55" s="275">
        <f t="shared" si="20"/>
        <v>0</v>
      </c>
      <c r="H55" s="276">
        <f t="shared" si="20"/>
        <v>0</v>
      </c>
      <c r="I55" s="275">
        <f t="shared" si="20"/>
        <v>0</v>
      </c>
      <c r="J55" s="275">
        <f t="shared" si="20"/>
        <v>0</v>
      </c>
      <c r="K55" s="275">
        <f t="shared" si="20"/>
        <v>0</v>
      </c>
      <c r="L55" s="275">
        <f>'Audit 1'!K55</f>
        <v>0</v>
      </c>
      <c r="M55" s="207"/>
      <c r="N55" s="186"/>
      <c r="O55" s="20" t="s">
        <v>102</v>
      </c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</row>
    <row r="56" spans="1:29" s="44" customFormat="1" ht="12.75">
      <c r="A56" s="81"/>
      <c r="B56" s="356"/>
      <c r="C56" s="73"/>
      <c r="D56" s="277"/>
      <c r="E56" s="278"/>
      <c r="F56" s="278"/>
      <c r="G56" s="278"/>
      <c r="H56" s="233"/>
      <c r="I56" s="278"/>
      <c r="J56" s="278"/>
      <c r="K56" s="278"/>
      <c r="L56" s="278"/>
      <c r="M56" s="208"/>
      <c r="N56" s="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</row>
    <row r="57" spans="1:29" s="159" customFormat="1" ht="78">
      <c r="A57" s="157" t="s">
        <v>21</v>
      </c>
      <c r="B57" s="400" t="s">
        <v>68</v>
      </c>
      <c r="C57" s="158" t="s">
        <v>69</v>
      </c>
      <c r="D57" s="279" t="s">
        <v>148</v>
      </c>
      <c r="E57" s="280" t="s">
        <v>72</v>
      </c>
      <c r="F57" s="280" t="s">
        <v>175</v>
      </c>
      <c r="G57" s="280" t="s">
        <v>96</v>
      </c>
      <c r="H57" s="280" t="s">
        <v>29</v>
      </c>
      <c r="I57" s="280" t="s">
        <v>57</v>
      </c>
      <c r="J57" s="280" t="s">
        <v>127</v>
      </c>
      <c r="K57" s="280" t="s">
        <v>13</v>
      </c>
      <c r="L57" s="280" t="s">
        <v>14</v>
      </c>
      <c r="M57" s="158" t="s">
        <v>128</v>
      </c>
      <c r="N57" s="158" t="s">
        <v>129</v>
      </c>
      <c r="O57" s="160" t="s">
        <v>161</v>
      </c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</row>
    <row r="58" spans="1:29" s="25" customFormat="1" ht="36.75" customHeight="1">
      <c r="A58" s="25" t="s">
        <v>70</v>
      </c>
      <c r="B58" s="360"/>
      <c r="C58" s="77"/>
      <c r="D58" s="281">
        <v>38.79</v>
      </c>
      <c r="E58" s="224">
        <f>0.0002931*H58</f>
        <v>0</v>
      </c>
      <c r="F58" s="224">
        <f>C58*E58</f>
        <v>0</v>
      </c>
      <c r="G58" s="224">
        <f>E58*3600000</f>
        <v>0</v>
      </c>
      <c r="H58" s="224">
        <f>B58*125000/D58</f>
        <v>0</v>
      </c>
      <c r="I58" s="224">
        <f>H58*C58</f>
        <v>0</v>
      </c>
      <c r="J58" s="224">
        <f>0.11*E58</f>
        <v>0</v>
      </c>
      <c r="K58" s="224">
        <f>J58*C58</f>
        <v>0</v>
      </c>
      <c r="L58" s="224">
        <f>'Audit 1'!K58</f>
        <v>0</v>
      </c>
      <c r="M58" s="209"/>
      <c r="N58" s="77"/>
      <c r="O58" s="25" t="s">
        <v>70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15" ht="31.5" customHeight="1">
      <c r="A59" s="2" t="s">
        <v>24</v>
      </c>
      <c r="D59" s="231">
        <v>78</v>
      </c>
      <c r="E59" s="224">
        <f>0.0002931*H59</f>
        <v>0</v>
      </c>
      <c r="F59" s="229">
        <f>C59*E59</f>
        <v>0</v>
      </c>
      <c r="G59" s="229">
        <f>E59*3600000</f>
        <v>0</v>
      </c>
      <c r="H59" s="229">
        <f>B59*138700/D59</f>
        <v>0</v>
      </c>
      <c r="I59" s="229">
        <f>H59*C59</f>
        <v>0</v>
      </c>
      <c r="J59" s="229">
        <f>0.11*E59</f>
        <v>0</v>
      </c>
      <c r="K59" s="229">
        <f>J59*C59</f>
        <v>0</v>
      </c>
      <c r="L59" s="229">
        <f>'Audit 1'!K59</f>
        <v>0</v>
      </c>
      <c r="M59" s="191"/>
      <c r="O59" s="2" t="s">
        <v>24</v>
      </c>
    </row>
    <row r="60" spans="1:29" s="22" customFormat="1" ht="33.75" customHeight="1" thickBot="1">
      <c r="A60" s="22" t="s">
        <v>124</v>
      </c>
      <c r="B60" s="347"/>
      <c r="C60" s="62"/>
      <c r="D60" s="234">
        <v>600</v>
      </c>
      <c r="E60" s="235">
        <f>0.0002931*H60</f>
        <v>0</v>
      </c>
      <c r="F60" s="235">
        <f>C60*E60</f>
        <v>0</v>
      </c>
      <c r="G60" s="235">
        <f>E60*3600000</f>
        <v>0</v>
      </c>
      <c r="H60" s="235">
        <f>B60*138700/D60</f>
        <v>0</v>
      </c>
      <c r="I60" s="235">
        <f>H60*C60</f>
        <v>0</v>
      </c>
      <c r="J60" s="235">
        <f>0.11*E60</f>
        <v>0</v>
      </c>
      <c r="K60" s="235">
        <f>J60*C60</f>
        <v>0</v>
      </c>
      <c r="L60" s="235">
        <f>'Audit 1'!K60</f>
        <v>0</v>
      </c>
      <c r="M60" s="193"/>
      <c r="N60" s="62"/>
      <c r="O60" s="22" t="s">
        <v>124</v>
      </c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</row>
    <row r="61" spans="1:29" s="150" customFormat="1" ht="36.75" customHeight="1">
      <c r="A61" s="148" t="s">
        <v>123</v>
      </c>
      <c r="B61" s="361"/>
      <c r="C61" s="149"/>
      <c r="D61" s="282"/>
      <c r="E61" s="283">
        <f aca="true" t="shared" si="21" ref="E61:K61">SUM(E58:E60)</f>
        <v>0</v>
      </c>
      <c r="F61" s="283">
        <f t="shared" si="21"/>
        <v>0</v>
      </c>
      <c r="G61" s="283">
        <f t="shared" si="21"/>
        <v>0</v>
      </c>
      <c r="H61" s="283">
        <f t="shared" si="21"/>
        <v>0</v>
      </c>
      <c r="I61" s="283">
        <f t="shared" si="21"/>
        <v>0</v>
      </c>
      <c r="J61" s="283">
        <f t="shared" si="21"/>
        <v>0</v>
      </c>
      <c r="K61" s="283">
        <f t="shared" si="21"/>
        <v>0</v>
      </c>
      <c r="L61" s="283">
        <f>'Audit 1'!K61</f>
        <v>0</v>
      </c>
      <c r="M61" s="149"/>
      <c r="N61" s="149"/>
      <c r="O61" s="148" t="s">
        <v>123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138" customFormat="1" ht="15" customHeight="1" thickBot="1">
      <c r="A62" s="164"/>
      <c r="B62" s="363"/>
      <c r="C62" s="137"/>
      <c r="D62" s="284"/>
      <c r="E62" s="285"/>
      <c r="F62" s="285"/>
      <c r="G62" s="285"/>
      <c r="H62" s="285"/>
      <c r="I62" s="285"/>
      <c r="J62" s="285"/>
      <c r="K62" s="285"/>
      <c r="L62" s="285"/>
      <c r="M62" s="137"/>
      <c r="N62" s="137"/>
      <c r="O62" s="164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</row>
    <row r="63" spans="1:29" s="174" customFormat="1" ht="76.5" customHeight="1" thickBot="1">
      <c r="A63" s="161" t="s">
        <v>30</v>
      </c>
      <c r="B63" s="401" t="s">
        <v>31</v>
      </c>
      <c r="C63" s="162" t="s">
        <v>111</v>
      </c>
      <c r="D63" s="286" t="s">
        <v>149</v>
      </c>
      <c r="E63" s="287" t="s">
        <v>72</v>
      </c>
      <c r="F63" s="287" t="s">
        <v>175</v>
      </c>
      <c r="G63" s="287" t="s">
        <v>96</v>
      </c>
      <c r="H63" s="287" t="s">
        <v>29</v>
      </c>
      <c r="I63" s="287" t="s">
        <v>57</v>
      </c>
      <c r="J63" s="287" t="s">
        <v>127</v>
      </c>
      <c r="K63" s="287" t="s">
        <v>13</v>
      </c>
      <c r="L63" s="287" t="s">
        <v>14</v>
      </c>
      <c r="M63" s="162" t="s">
        <v>128</v>
      </c>
      <c r="N63" s="210" t="s">
        <v>129</v>
      </c>
      <c r="O63" s="163" t="s">
        <v>163</v>
      </c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</row>
    <row r="64" spans="1:29" s="153" customFormat="1" ht="30.75" customHeight="1">
      <c r="A64" s="151" t="s">
        <v>64</v>
      </c>
      <c r="B64" s="402"/>
      <c r="C64" s="152"/>
      <c r="D64" s="288">
        <v>170</v>
      </c>
      <c r="E64" s="289">
        <f>0.0002931*H64</f>
        <v>0</v>
      </c>
      <c r="F64" s="289">
        <f>C64*E64</f>
        <v>0</v>
      </c>
      <c r="G64" s="289">
        <f>E64*3600000</f>
        <v>0</v>
      </c>
      <c r="H64" s="289">
        <f>B64*138700/D64</f>
        <v>0</v>
      </c>
      <c r="I64" s="289">
        <f>H64*C64</f>
        <v>0</v>
      </c>
      <c r="J64" s="289">
        <f>0.11*E64</f>
        <v>0</v>
      </c>
      <c r="K64" s="289">
        <f>J64*C64</f>
        <v>0</v>
      </c>
      <c r="L64" s="289">
        <f>'Audit 1'!K64</f>
        <v>0</v>
      </c>
      <c r="M64" s="211"/>
      <c r="N64" s="152"/>
      <c r="O64" s="151" t="s">
        <v>64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135" customFormat="1" ht="30.75" customHeight="1">
      <c r="A65" s="140" t="s">
        <v>20</v>
      </c>
      <c r="B65" s="362"/>
      <c r="C65" s="134"/>
      <c r="D65" s="290">
        <v>380</v>
      </c>
      <c r="E65" s="291">
        <f>0.0002931*H65</f>
        <v>0</v>
      </c>
      <c r="F65" s="291">
        <f>C65*E65</f>
        <v>0</v>
      </c>
      <c r="G65" s="291">
        <f>E65*3600000</f>
        <v>0</v>
      </c>
      <c r="H65" s="291">
        <f>B65*138700/D65</f>
        <v>0</v>
      </c>
      <c r="I65" s="291">
        <f>H65*C65</f>
        <v>0</v>
      </c>
      <c r="J65" s="291">
        <f>0.11*E65</f>
        <v>0</v>
      </c>
      <c r="K65" s="291">
        <f>J65*C65</f>
        <v>0</v>
      </c>
      <c r="L65" s="291">
        <f>'Audit 1'!K65</f>
        <v>0</v>
      </c>
      <c r="M65" s="212"/>
      <c r="N65" s="134"/>
      <c r="O65" s="140" t="s">
        <v>20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s="138" customFormat="1" ht="36" customHeight="1" thickBot="1">
      <c r="A66" s="141" t="s">
        <v>19</v>
      </c>
      <c r="B66" s="363"/>
      <c r="C66" s="137"/>
      <c r="D66" s="284">
        <v>70</v>
      </c>
      <c r="E66" s="285">
        <f>0.0002931*H66</f>
        <v>0</v>
      </c>
      <c r="F66" s="285">
        <f>C66*E66</f>
        <v>0</v>
      </c>
      <c r="G66" s="285">
        <f>E66*3600000</f>
        <v>0</v>
      </c>
      <c r="H66" s="285">
        <f>B66*118000/D66</f>
        <v>0</v>
      </c>
      <c r="I66" s="285">
        <f>H66*C66</f>
        <v>0</v>
      </c>
      <c r="J66" s="285">
        <f>0.11*E66</f>
        <v>0</v>
      </c>
      <c r="K66" s="285">
        <f>J66*C66</f>
        <v>0</v>
      </c>
      <c r="L66" s="285">
        <f>'Audit 1'!K66</f>
        <v>0</v>
      </c>
      <c r="M66" s="213"/>
      <c r="N66" s="137"/>
      <c r="O66" s="141" t="s">
        <v>19</v>
      </c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</row>
    <row r="67" spans="1:29" s="28" customFormat="1" ht="27" customHeight="1">
      <c r="A67" s="27" t="s">
        <v>125</v>
      </c>
      <c r="B67" s="353"/>
      <c r="C67" s="70"/>
      <c r="D67" s="254"/>
      <c r="E67" s="255">
        <f aca="true" t="shared" si="22" ref="E67:K67">SUM(E64:E66)</f>
        <v>0</v>
      </c>
      <c r="F67" s="255">
        <f t="shared" si="22"/>
        <v>0</v>
      </c>
      <c r="G67" s="255">
        <f t="shared" si="22"/>
        <v>0</v>
      </c>
      <c r="H67" s="255">
        <f t="shared" si="22"/>
        <v>0</v>
      </c>
      <c r="I67" s="255">
        <f t="shared" si="22"/>
        <v>0</v>
      </c>
      <c r="J67" s="255">
        <f t="shared" si="22"/>
        <v>0</v>
      </c>
      <c r="K67" s="255">
        <f t="shared" si="22"/>
        <v>0</v>
      </c>
      <c r="L67" s="255">
        <f>'Audit 1'!K67</f>
        <v>0</v>
      </c>
      <c r="M67" s="70"/>
      <c r="N67" s="70"/>
      <c r="O67" s="27" t="s">
        <v>125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138" customFormat="1" ht="13.5" thickBot="1">
      <c r="A68" s="178"/>
      <c r="B68" s="363"/>
      <c r="C68" s="137"/>
      <c r="D68" s="284"/>
      <c r="E68" s="285"/>
      <c r="F68" s="285"/>
      <c r="G68" s="285"/>
      <c r="H68" s="285"/>
      <c r="I68" s="285"/>
      <c r="J68" s="285"/>
      <c r="K68" s="285"/>
      <c r="L68" s="235"/>
      <c r="M68" s="137"/>
      <c r="N68" s="137"/>
      <c r="O68" s="178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</row>
    <row r="69" spans="1:29" s="176" customFormat="1" ht="79.5">
      <c r="A69" s="447" t="s">
        <v>164</v>
      </c>
      <c r="B69" s="403"/>
      <c r="C69" s="175"/>
      <c r="D69" s="292"/>
      <c r="E69" s="293" t="s">
        <v>165</v>
      </c>
      <c r="F69" s="293" t="s">
        <v>175</v>
      </c>
      <c r="G69" s="293" t="s">
        <v>93</v>
      </c>
      <c r="H69" s="293" t="s">
        <v>176</v>
      </c>
      <c r="I69" s="293" t="s">
        <v>57</v>
      </c>
      <c r="J69" s="293" t="s">
        <v>112</v>
      </c>
      <c r="K69" s="293" t="s">
        <v>6</v>
      </c>
      <c r="L69" s="293" t="s">
        <v>12</v>
      </c>
      <c r="M69" s="175" t="s">
        <v>166</v>
      </c>
      <c r="N69" s="214" t="s">
        <v>167</v>
      </c>
      <c r="O69" s="177" t="s">
        <v>138</v>
      </c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</row>
    <row r="70" spans="1:29" s="87" customFormat="1" ht="36" customHeight="1" thickBot="1">
      <c r="A70" s="448"/>
      <c r="B70" s="364"/>
      <c r="C70" s="86"/>
      <c r="D70" s="294"/>
      <c r="E70" s="295">
        <f aca="true" t="shared" si="23" ref="E70:K70">SUM(E67+E61+E55+E45+E36+E28+E24+E18+E13)</f>
        <v>0</v>
      </c>
      <c r="F70" s="295">
        <f t="shared" si="23"/>
        <v>0</v>
      </c>
      <c r="G70" s="295">
        <f t="shared" si="23"/>
        <v>0</v>
      </c>
      <c r="H70" s="295">
        <f t="shared" si="23"/>
        <v>0</v>
      </c>
      <c r="I70" s="295">
        <f t="shared" si="23"/>
        <v>0</v>
      </c>
      <c r="J70" s="295">
        <f t="shared" si="23"/>
        <v>0</v>
      </c>
      <c r="K70" s="295">
        <f t="shared" si="23"/>
        <v>0</v>
      </c>
      <c r="L70" s="295">
        <f>'Audit 1'!K70</f>
        <v>0</v>
      </c>
      <c r="M70" s="86"/>
      <c r="N70" s="215"/>
      <c r="O70" s="156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</row>
    <row r="71" spans="2:14" s="26" customFormat="1" ht="15" customHeight="1">
      <c r="B71" s="365"/>
      <c r="C71" s="79"/>
      <c r="D71" s="296"/>
      <c r="E71" s="297"/>
      <c r="F71" s="297"/>
      <c r="G71" s="297"/>
      <c r="H71" s="297"/>
      <c r="I71" s="297"/>
      <c r="J71" s="297"/>
      <c r="K71" s="297"/>
      <c r="L71" s="297"/>
      <c r="M71" s="79"/>
      <c r="N71" s="79"/>
    </row>
    <row r="72" spans="2:14" s="6" customFormat="1" ht="12.75">
      <c r="B72" s="342"/>
      <c r="C72" s="60"/>
      <c r="D72" s="228"/>
      <c r="E72" s="230"/>
      <c r="F72" s="230"/>
      <c r="G72" s="230"/>
      <c r="H72" s="230"/>
      <c r="I72" s="230"/>
      <c r="J72" s="230"/>
      <c r="K72" s="230"/>
      <c r="L72" s="230"/>
      <c r="M72" s="60"/>
      <c r="N72" s="60"/>
    </row>
    <row r="73" spans="2:29" s="18" customFormat="1" ht="12.75">
      <c r="B73" s="366"/>
      <c r="C73" s="80"/>
      <c r="D73" s="298"/>
      <c r="E73" s="299"/>
      <c r="F73" s="299"/>
      <c r="G73" s="299"/>
      <c r="H73" s="299"/>
      <c r="I73" s="299"/>
      <c r="J73" s="299"/>
      <c r="K73" s="299"/>
      <c r="L73" s="299"/>
      <c r="M73" s="80"/>
      <c r="N73" s="80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</row>
  </sheetData>
  <sheetProtection sheet="1" objects="1" scenarios="1"/>
  <mergeCells count="2">
    <mergeCell ref="B30:C30"/>
    <mergeCell ref="A69:A7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Peffer</dc:creator>
  <cp:keywords/>
  <dc:description/>
  <cp:lastModifiedBy>Ilena Key</cp:lastModifiedBy>
  <cp:lastPrinted>2009-07-29T16:13:17Z</cp:lastPrinted>
  <dcterms:created xsi:type="dcterms:W3CDTF">2008-07-29T17:34:45Z</dcterms:created>
  <dcterms:modified xsi:type="dcterms:W3CDTF">2010-02-17T01:20:14Z</dcterms:modified>
  <cp:category/>
  <cp:version/>
  <cp:contentType/>
  <cp:contentStatus/>
</cp:coreProperties>
</file>