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65476" windowWidth="26540" windowHeight="20120" tabRatio="500" activeTab="0"/>
  </bookViews>
  <sheets>
    <sheet name="Audit 1" sheetId="1" r:id="rId1"/>
    <sheet name="Audit 2" sheetId="2" r:id="rId2"/>
  </sheets>
  <definedNames/>
  <calcPr fullCalcOnLoad="1"/>
</workbook>
</file>

<file path=xl/sharedStrings.xml><?xml version="1.0" encoding="utf-8"?>
<sst xmlns="http://schemas.openxmlformats.org/spreadsheetml/2006/main" count="421" uniqueCount="185">
  <si>
    <t>Hours used DAILY</t>
  </si>
  <si>
    <t># of appliances being used</t>
  </si>
  <si>
    <t>Typical Wattage (energy per unit second)</t>
  </si>
  <si>
    <t>Bake in the oven</t>
  </si>
  <si>
    <r>
      <t>for daily use =BTU* 365   For weekly use =BTU* 52 (</t>
    </r>
    <r>
      <rPr>
        <i/>
        <sz val="10"/>
        <rFont val="Verdana"/>
        <family val="0"/>
      </rPr>
      <t>or number of  weeks used if seasonal</t>
    </r>
    <r>
      <rPr>
        <sz val="10"/>
        <rFont val="Verdana"/>
        <family val="0"/>
      </rPr>
      <t>)</t>
    </r>
  </si>
  <si>
    <r>
      <t>Food Preparation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</si>
  <si>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>Out of pocket cost/day (dollars)</t>
  </si>
  <si>
    <t>Out of pocket cost/year (dollars)</t>
  </si>
  <si>
    <t>Out of pocket cost/year (dollars)</t>
  </si>
  <si>
    <t>Out of pocket cost/day (dollars)</t>
  </si>
  <si>
    <t>Out of pocket cost/week (dollars)</t>
  </si>
  <si>
    <t>Out of pocket cost/year (dollars)</t>
  </si>
  <si>
    <t>Electrical Equivalent Out of pocket cost/day or week (dollars)</t>
  </si>
  <si>
    <t>Electrical Equivalent Out of pocket cost/year (dollars)</t>
  </si>
  <si>
    <t>Electrical Equivalent Out of pocket cost/day or week (dollars)</t>
  </si>
  <si>
    <t>Out of pocket cost/day or week (dollars)</t>
  </si>
  <si>
    <t>NEW Out of pocket cost/year (dollars)</t>
  </si>
  <si>
    <t>OLD Out of pocket cost/year (dollars)</t>
  </si>
  <si>
    <t>NEW Out of Pocket Cost/year</t>
  </si>
  <si>
    <t>OLD Out of Pocket Cost/year</t>
  </si>
  <si>
    <t>NEW Out of pocket cost/year (dollars)</t>
  </si>
  <si>
    <t>OLD Out of pocket cost/year (dollars)</t>
  </si>
  <si>
    <t>NEW Electrical Equivalent Out of pocket cost/year (dollars)</t>
  </si>
  <si>
    <t>OLD Out of pocket cost/year (dollars)</t>
  </si>
  <si>
    <t>Total Food Preparation</t>
  </si>
  <si>
    <t>Food Preparation</t>
  </si>
  <si>
    <t>Personal Care</t>
  </si>
  <si>
    <t>Communications</t>
  </si>
  <si>
    <t>Entertainment</t>
  </si>
  <si>
    <t>These values were found using a variety of Web pages and appliance manuals.</t>
  </si>
  <si>
    <t>Heating and Cooling</t>
  </si>
  <si>
    <t xml:space="preserve"> Short Range Transportation</t>
  </si>
  <si>
    <t>Year Round Heating and Cooling</t>
  </si>
  <si>
    <t>kW*h per day</t>
  </si>
  <si>
    <r>
      <t>Microwave</t>
    </r>
    <r>
      <rPr>
        <sz val="10"/>
        <color indexed="51"/>
        <rFont val="Verdana"/>
        <family val="0"/>
      </rPr>
      <t xml:space="preserve"> </t>
    </r>
  </si>
  <si>
    <t xml:space="preserve">Use toaster </t>
  </si>
  <si>
    <t>Use toaster</t>
  </si>
  <si>
    <r>
      <t>Microwave</t>
    </r>
    <r>
      <rPr>
        <sz val="10"/>
        <color indexed="51"/>
        <rFont val="Verdana"/>
        <family val="0"/>
      </rPr>
      <t xml:space="preserve"> </t>
    </r>
  </si>
  <si>
    <r>
      <t xml:space="preserve">Food Preparation </t>
    </r>
    <r>
      <rPr>
        <b/>
        <sz val="10"/>
        <rFont val="Verdana"/>
        <family val="0"/>
      </rPr>
      <t xml:space="preserve">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</si>
  <si>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 xml:space="preserve">Use a hair dryer </t>
  </si>
  <si>
    <t xml:space="preserve">Use a curling/ straightening iron  </t>
  </si>
  <si>
    <t>(kW*h per day or week)/BTU conversion factor</t>
  </si>
  <si>
    <t>Total Entertainment</t>
  </si>
  <si>
    <t>Cook on the stove top [count each burner as an appliance]</t>
  </si>
  <si>
    <t xml:space="preserve">Use a hair dryer </t>
  </si>
  <si>
    <t>Repeated Use</t>
  </si>
  <si>
    <t>Joules/day or week</t>
  </si>
  <si>
    <t>Joules</t>
  </si>
  <si>
    <t>Joules per week</t>
  </si>
  <si>
    <t>Joules/ per week</t>
  </si>
  <si>
    <t>Use a hair dryer  (see increment table on instruction sheet)</t>
  </si>
  <si>
    <r>
      <t xml:space="preserve">Work/ play/ surf on the </t>
    </r>
    <r>
      <rPr>
        <b/>
        <i/>
        <sz val="10"/>
        <rFont val="Verdana"/>
        <family val="0"/>
      </rPr>
      <t>desktop</t>
    </r>
    <r>
      <rPr>
        <sz val="10"/>
        <rFont val="Verdana"/>
        <family val="0"/>
      </rPr>
      <t xml:space="preserve"> computer</t>
    </r>
  </si>
  <si>
    <r>
      <t xml:space="preserve">Work/ play/ surf on the </t>
    </r>
    <r>
      <rPr>
        <b/>
        <i/>
        <sz val="10"/>
        <rFont val="Verdana"/>
        <family val="0"/>
      </rPr>
      <t>laptop</t>
    </r>
    <r>
      <rPr>
        <sz val="10"/>
        <rFont val="Verdana"/>
        <family val="0"/>
      </rPr>
      <t xml:space="preserve"> computer</t>
    </r>
  </si>
  <si>
    <t>Take a Train (other)</t>
  </si>
  <si>
    <t xml:space="preserve"> Short Range Transportation</t>
  </si>
  <si>
    <t>Average miles traveled per week</t>
  </si>
  <si>
    <t># weeks a year</t>
  </si>
  <si>
    <t>Ride in the car</t>
  </si>
  <si>
    <t>Take a Bus</t>
  </si>
  <si>
    <r>
      <t>Personal Care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</si>
  <si>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>List  each new conservation practice you adopted for each usage over the past 6 weeks.</t>
  </si>
  <si>
    <t>NEW Out of Pocket Cost/day or week</t>
  </si>
  <si>
    <t xml:space="preserve">Use the dryer </t>
  </si>
  <si>
    <t>Use the dryer (one load of laundry= 1 hour use)</t>
  </si>
  <si>
    <t>Charge your cell phone</t>
  </si>
  <si>
    <t>Use hot water for bathing/ showering</t>
  </si>
  <si>
    <t>BTU/day or week</t>
  </si>
  <si>
    <t>Use a curling/ straightening iron  (see increment table on instruction sheet)</t>
  </si>
  <si>
    <t>Total Heating and Cooling</t>
  </si>
  <si>
    <t># trips a year</t>
  </si>
  <si>
    <t>Watch a DVD or VHS tape on the TV</t>
  </si>
  <si>
    <t xml:space="preserve">Typical Wattage </t>
  </si>
  <si>
    <r>
      <t xml:space="preserve">If this is an appliance that is always on please enter 24 hrs. </t>
    </r>
    <r>
      <rPr>
        <sz val="10"/>
        <rFont val="Verdana"/>
        <family val="0"/>
      </rPr>
      <t xml:space="preserve"> </t>
    </r>
  </si>
  <si>
    <t>Watch a DVD or VHS on the TV</t>
  </si>
  <si>
    <t>BTU/day or week</t>
  </si>
  <si>
    <t>NEW       Out of pocket cost per week</t>
  </si>
  <si>
    <t>Cook on the stove top (count each burner as an appliance)</t>
  </si>
  <si>
    <t xml:space="preserve">Microwave </t>
  </si>
  <si>
    <t>Use toaster</t>
  </si>
  <si>
    <r>
      <t>Cleaning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</si>
  <si>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>for daily use =(kW*h)* 365   For weekly use =(kW*h)* 52 (or number of weeks used)</t>
  </si>
  <si>
    <t>Cleaning</t>
  </si>
  <si>
    <t>Charge hand-held video games (i.e. PSP or Nintendo DS)</t>
  </si>
  <si>
    <t xml:space="preserve">Use a curling/ straightening iron </t>
  </si>
  <si>
    <r>
      <t xml:space="preserve">Work/ play/ surf on the </t>
    </r>
    <r>
      <rPr>
        <b/>
        <i/>
        <sz val="10"/>
        <rFont val="Verdana"/>
        <family val="0"/>
      </rPr>
      <t>desktop</t>
    </r>
    <r>
      <rPr>
        <sz val="10"/>
        <rFont val="Verdana"/>
        <family val="0"/>
      </rPr>
      <t xml:space="preserve"> computer</t>
    </r>
  </si>
  <si>
    <t>Total Short Range Transportation</t>
  </si>
  <si>
    <t>Total Long Range Transportation</t>
  </si>
  <si>
    <t>Conservation Changes</t>
  </si>
  <si>
    <t>NEW Electrical Equivalent Out of pocket cost/day or week</t>
  </si>
  <si>
    <t xml:space="preserve">Energy Reduction </t>
  </si>
  <si>
    <t>Conservation Changes</t>
  </si>
  <si>
    <t>Watch TV</t>
  </si>
  <si>
    <t>Hours used daily*Number of appliances used*Wattage</t>
  </si>
  <si>
    <t>Charge your iPod/MP3 player</t>
  </si>
  <si>
    <t>PERSONAL ENERGY AUDIT</t>
  </si>
  <si>
    <t>Typical Wattage (energy per unit second)</t>
  </si>
  <si>
    <t>Watch a DVD on the TV</t>
  </si>
  <si>
    <t>BTU/Year</t>
  </si>
  <si>
    <t>Charge a cordless telephone</t>
  </si>
  <si>
    <t>Vacuum house</t>
  </si>
  <si>
    <t># of times per week</t>
  </si>
  <si>
    <t>Take a Bus (other)</t>
  </si>
  <si>
    <t>Take a Plane</t>
  </si>
  <si>
    <t>Just for Reference</t>
  </si>
  <si>
    <t xml:space="preserve">Energy Reduction </t>
  </si>
  <si>
    <t>Conservation Changes</t>
  </si>
  <si>
    <t>Hours used daily X Number of appliances used X Wattage</t>
  </si>
  <si>
    <t>Play video games (i.e. Xbox 360, Wii)</t>
  </si>
  <si>
    <t>Use the washing machine (one load of laundry=1 hour use)</t>
  </si>
  <si>
    <t xml:space="preserve">Total Lighting </t>
  </si>
  <si>
    <t>These values were found using a variety of web pages and appliance manuals.</t>
  </si>
  <si>
    <t>kW*h/week</t>
  </si>
  <si>
    <t>Out of pocket cost/day or week</t>
  </si>
  <si>
    <t>Out of pocket cost/year</t>
  </si>
  <si>
    <t>Passenger mile/gallon equivalent</t>
  </si>
  <si>
    <t>Passenger mile/gallon equivalent</t>
  </si>
  <si>
    <t>Hours used DAILY</t>
  </si>
  <si>
    <t># of appliances being used</t>
  </si>
  <si>
    <t>Typical Wattage</t>
  </si>
  <si>
    <t>BTU/day or week</t>
  </si>
  <si>
    <t>Hours used each time</t>
  </si>
  <si>
    <t>Total Communication</t>
  </si>
  <si>
    <t>Total Personal Care</t>
  </si>
  <si>
    <t>Take a Bus (other)</t>
  </si>
  <si>
    <r>
      <t xml:space="preserve">Cost/year= Cost per day X 365 or Cost per week X 52 </t>
    </r>
    <r>
      <rPr>
        <i/>
        <sz val="10"/>
        <rFont val="Verdana"/>
        <family val="0"/>
      </rPr>
      <t xml:space="preserve">(or number of  weeks used if seasonal) </t>
    </r>
  </si>
  <si>
    <r>
      <t>Heating and Cooling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Seasonal Use Equivalent Chart</t>
    </r>
    <r>
      <rPr>
        <b/>
        <sz val="10"/>
        <rFont val="Verdana"/>
        <family val="0"/>
      </rPr>
      <t xml:space="preserve"> on instruction sheet)</t>
    </r>
  </si>
  <si>
    <t>Long Range Transportation</t>
  </si>
  <si>
    <t>PERSONAL USAGE TOTALS</t>
  </si>
  <si>
    <t>kW*h per day</t>
  </si>
  <si>
    <t xml:space="preserve">Energy Reduction </t>
  </si>
  <si>
    <t>Conservation Changes</t>
  </si>
  <si>
    <t>for daily use =(kW*h) X  365   For weekly use =(kW*h) X  52 (or number of weeks used)</t>
  </si>
  <si>
    <t>(kW*h) X 3600000</t>
  </si>
  <si>
    <t>How many hours do you do following things?   If appliance is on all the time list 24 hours/day.</t>
  </si>
  <si>
    <r>
      <t xml:space="preserve">Heating and Cooling </t>
    </r>
    <r>
      <rPr>
        <b/>
        <sz val="10"/>
        <rFont val="Verdana"/>
        <family val="0"/>
      </rPr>
      <t xml:space="preserve">(see </t>
    </r>
    <r>
      <rPr>
        <b/>
        <i/>
        <sz val="10"/>
        <rFont val="Verdana"/>
        <family val="0"/>
      </rPr>
      <t>Seasonal Use Equivalent Chart</t>
    </r>
    <r>
      <rPr>
        <b/>
        <sz val="10"/>
        <rFont val="Verdana"/>
        <family val="0"/>
      </rPr>
      <t xml:space="preserve"> on instruction sheet)</t>
    </r>
  </si>
  <si>
    <r>
      <t>Cleaning</t>
    </r>
    <r>
      <rPr>
        <b/>
        <sz val="10"/>
        <rFont val="Verdana"/>
        <family val="0"/>
      </rPr>
      <t xml:space="preserve"> (see</t>
    </r>
    <r>
      <rPr>
        <b/>
        <i/>
        <sz val="10"/>
        <rFont val="Verdana"/>
        <family val="0"/>
      </rPr>
      <t xml:space="preserve"> Time Increments</t>
    </r>
    <r>
      <rPr>
        <b/>
        <sz val="10"/>
        <rFont val="Verdana"/>
        <family val="0"/>
      </rPr>
      <t xml:space="preserve"> table on instruction sheet)</t>
    </r>
  </si>
  <si>
    <r>
      <t>Personal Care</t>
    </r>
    <r>
      <rPr>
        <b/>
        <sz val="10"/>
        <rFont val="Verdana"/>
        <family val="0"/>
      </rPr>
      <t xml:space="preserve"> (see </t>
    </r>
    <r>
      <rPr>
        <b/>
        <i/>
        <sz val="10"/>
        <rFont val="Verdana"/>
        <family val="0"/>
      </rPr>
      <t>Time Increments</t>
    </r>
    <r>
      <rPr>
        <b/>
        <sz val="10"/>
        <rFont val="Verdana"/>
        <family val="0"/>
      </rPr>
      <t xml:space="preserve"> table on instruction sheet)</t>
    </r>
  </si>
  <si>
    <t>kW*h/year</t>
  </si>
  <si>
    <t>BTU/day or week</t>
  </si>
  <si>
    <t>kW*h/day or week</t>
  </si>
  <si>
    <t>Total Cleaning</t>
  </si>
  <si>
    <t>Lighting</t>
  </si>
  <si>
    <t>Use the washing machine</t>
  </si>
  <si>
    <t xml:space="preserve">Store items in the refrigerator </t>
  </si>
  <si>
    <t>Lights on at home</t>
  </si>
  <si>
    <t>Hours Used</t>
  </si>
  <si>
    <t>BTU/ week</t>
  </si>
  <si>
    <t>Long Range Transportation</t>
  </si>
  <si>
    <t>Average miles traveled per trip</t>
  </si>
  <si>
    <t># trips a year</t>
  </si>
  <si>
    <t>NEW       Out of pocket cost/day or week</t>
  </si>
  <si>
    <t>Typical Wattage (energy per unit second)</t>
  </si>
  <si>
    <t>Energy Reduction</t>
  </si>
  <si>
    <t>Conservation Changes</t>
  </si>
  <si>
    <t>Take a Bus (school bus, commuting or around town)</t>
  </si>
  <si>
    <t>Take a Bus (school bus, commuting or around town)</t>
  </si>
  <si>
    <t>Use dishwasher</t>
  </si>
  <si>
    <r>
      <t>for daily use =BTU X 365   For weekly use =BTU X 52 (</t>
    </r>
    <r>
      <rPr>
        <i/>
        <sz val="10"/>
        <rFont val="Verdana"/>
        <family val="0"/>
      </rPr>
      <t>or number of  weeks used if seasonal</t>
    </r>
    <r>
      <rPr>
        <sz val="10"/>
        <rFont val="Verdana"/>
        <family val="0"/>
      </rPr>
      <t>)</t>
    </r>
  </si>
  <si>
    <t>PERSONAL ENERGY AUDIT 1</t>
  </si>
  <si>
    <t xml:space="preserve">Energy Reduction </t>
  </si>
  <si>
    <t>Conservation Changes</t>
  </si>
  <si>
    <t>Hours used each time</t>
  </si>
  <si>
    <t xml:space="preserve">Typical Wattage </t>
  </si>
  <si>
    <r>
      <t>Mark</t>
    </r>
    <r>
      <rPr>
        <b/>
        <sz val="10"/>
        <rFont val="Verdana"/>
        <family val="0"/>
      </rPr>
      <t xml:space="preserve"> Y</t>
    </r>
    <r>
      <rPr>
        <sz val="10"/>
        <rFont val="Verdana"/>
        <family val="0"/>
      </rPr>
      <t xml:space="preserve"> if there was a reduction in your energy consumption for each activity.  Mark N if no change or increase.</t>
    </r>
  </si>
  <si>
    <r>
      <t xml:space="preserve">Cost/year= cost per day X 365 or Cost per week X 52 </t>
    </r>
    <r>
      <rPr>
        <i/>
        <sz val="10"/>
        <rFont val="Verdana"/>
        <family val="0"/>
      </rPr>
      <t xml:space="preserve">(or number of  weeks used if seasonal) </t>
    </r>
  </si>
  <si>
    <t>(kW*h)*3600000</t>
  </si>
  <si>
    <t>Kilowatt hour (kW*h)</t>
  </si>
  <si>
    <t>Year Round Heating and Cooling</t>
  </si>
  <si>
    <t>Year Round Heating and Cooling</t>
  </si>
  <si>
    <t>NEW Out of pocket cost per day (dollars)</t>
  </si>
  <si>
    <t>NEW Out of pocket cost per day (dollars)</t>
  </si>
  <si>
    <t>Y</t>
  </si>
  <si>
    <t>Took a bus to go places and walked.</t>
  </si>
  <si>
    <t>Iron clothing</t>
  </si>
  <si>
    <t xml:space="preserve">Cost =(kW*h) x average rate (average rate is $0.11 per kW*h) </t>
  </si>
  <si>
    <t>PERSONAL USAGE TOTALS</t>
  </si>
  <si>
    <t>PERSONAL USAGE TOTALS</t>
  </si>
  <si>
    <t># of times per week</t>
  </si>
  <si>
    <t>PERSONAL ENERGY AUDIT 2</t>
  </si>
  <si>
    <r>
      <t xml:space="preserve">If this is an appliance that is always on, enter 24 hrs. </t>
    </r>
    <r>
      <rPr>
        <sz val="10"/>
        <rFont val="Verdana"/>
        <family val="0"/>
      </rPr>
      <t xml:space="preserve"> </t>
    </r>
  </si>
  <si>
    <t>List number of appliances.</t>
  </si>
  <si>
    <t>Everyday Activities</t>
  </si>
  <si>
    <t>Weekly Activities</t>
  </si>
  <si>
    <t>NOTES:</t>
  </si>
  <si>
    <t>Passenger mile/gallon equivalent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</si>
</sst>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"/>
    <numFmt numFmtId="170" formatCode="General"/>
    <numFmt numFmtId="171" formatCode="0.00"/>
  </numFmts>
  <fonts count="3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0"/>
      <color indexed="51"/>
      <name val="Verdana"/>
      <family val="0"/>
    </font>
    <font>
      <b/>
      <sz val="14"/>
      <name val="Verdana"/>
      <family val="0"/>
    </font>
    <font>
      <b/>
      <u val="single"/>
      <sz val="10"/>
      <name val="Verdana"/>
      <family val="0"/>
    </font>
    <font>
      <u val="single"/>
      <sz val="10"/>
      <name val="Verdana"/>
      <family val="0"/>
    </font>
    <font>
      <b/>
      <u val="single"/>
      <sz val="12"/>
      <name val="Verdana"/>
      <family val="0"/>
    </font>
    <font>
      <sz val="12"/>
      <name val="Verdana"/>
      <family val="0"/>
    </font>
    <font>
      <sz val="10"/>
      <name val="Arial"/>
      <family val="0"/>
    </font>
    <font>
      <b/>
      <i/>
      <sz val="12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2" borderId="1" applyNumberFormat="0" applyAlignment="0" applyProtection="0"/>
    <xf numFmtId="0" fontId="2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2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9" fillId="17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0" fillId="18" borderId="10" xfId="0" applyFont="1" applyFill="1" applyBorder="1" applyAlignment="1">
      <alignment vertical="center" wrapText="1"/>
    </xf>
    <xf numFmtId="0" fontId="11" fillId="18" borderId="10" xfId="0" applyFont="1" applyFill="1" applyBorder="1" applyAlignment="1">
      <alignment vertical="center" wrapText="1"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vertical="center" wrapText="1"/>
    </xf>
    <xf numFmtId="0" fontId="10" fillId="14" borderId="10" xfId="0" applyFont="1" applyFill="1" applyBorder="1" applyAlignment="1">
      <alignment vertical="center" wrapText="1"/>
    </xf>
    <xf numFmtId="0" fontId="0" fillId="14" borderId="10" xfId="0" applyFont="1" applyFill="1" applyBorder="1" applyAlignment="1">
      <alignment vertical="center" wrapText="1"/>
    </xf>
    <xf numFmtId="0" fontId="10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 vertical="center" wrapText="1"/>
    </xf>
    <xf numFmtId="0" fontId="0" fillId="12" borderId="10" xfId="0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0" fillId="16" borderId="10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3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3" fillId="14" borderId="11" xfId="0" applyFont="1" applyFill="1" applyBorder="1" applyAlignment="1">
      <alignment vertical="center" wrapText="1"/>
    </xf>
    <xf numFmtId="0" fontId="0" fillId="14" borderId="11" xfId="0" applyFill="1" applyBorder="1" applyAlignment="1">
      <alignment vertical="center" wrapText="1"/>
    </xf>
    <xf numFmtId="0" fontId="3" fillId="16" borderId="11" xfId="0" applyFont="1" applyFill="1" applyBorder="1" applyAlignment="1">
      <alignment vertical="center" wrapText="1"/>
    </xf>
    <xf numFmtId="0" fontId="0" fillId="16" borderId="11" xfId="0" applyFill="1" applyBorder="1" applyAlignment="1">
      <alignment vertical="center" wrapText="1"/>
    </xf>
    <xf numFmtId="0" fontId="3" fillId="18" borderId="11" xfId="0" applyFont="1" applyFill="1" applyBorder="1" applyAlignment="1">
      <alignment vertical="center" wrapText="1"/>
    </xf>
    <xf numFmtId="0" fontId="0" fillId="18" borderId="11" xfId="0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7" fillId="17" borderId="13" xfId="0" applyFont="1" applyFill="1" applyBorder="1" applyAlignment="1">
      <alignment horizontal="left" vertical="top" wrapText="1"/>
    </xf>
    <xf numFmtId="0" fontId="0" fillId="17" borderId="13" xfId="0" applyFont="1" applyFill="1" applyBorder="1" applyAlignment="1">
      <alignment horizontal="left" vertical="top" wrapText="1"/>
    </xf>
    <xf numFmtId="0" fontId="0" fillId="17" borderId="13" xfId="0" applyFill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0" fontId="7" fillId="19" borderId="14" xfId="0" applyFont="1" applyFill="1" applyBorder="1" applyAlignment="1">
      <alignment vertical="center" wrapText="1"/>
    </xf>
    <xf numFmtId="0" fontId="7" fillId="19" borderId="15" xfId="0" applyFont="1" applyFill="1" applyBorder="1" applyAlignment="1">
      <alignment vertical="center" wrapText="1"/>
    </xf>
    <xf numFmtId="0" fontId="0" fillId="19" borderId="15" xfId="0" applyFill="1" applyBorder="1" applyAlignment="1">
      <alignment vertical="center" wrapText="1"/>
    </xf>
    <xf numFmtId="0" fontId="10" fillId="7" borderId="11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7" fillId="8" borderId="14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1" fillId="20" borderId="15" xfId="0" applyFont="1" applyFill="1" applyBorder="1" applyAlignment="1">
      <alignment vertical="center" wrapText="1"/>
    </xf>
    <xf numFmtId="0" fontId="7" fillId="21" borderId="16" xfId="0" applyFont="1" applyFill="1" applyBorder="1" applyAlignment="1">
      <alignment vertical="center" wrapText="1"/>
    </xf>
    <xf numFmtId="0" fontId="0" fillId="21" borderId="12" xfId="0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9" fillId="17" borderId="10" xfId="0" applyFont="1" applyFill="1" applyBorder="1" applyAlignment="1" applyProtection="1">
      <alignment vertical="center" wrapText="1"/>
      <protection locked="0"/>
    </xf>
    <xf numFmtId="0" fontId="7" fillId="19" borderId="15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3" borderId="11" xfId="0" applyFill="1" applyBorder="1" applyAlignment="1" applyProtection="1">
      <alignment vertical="center" wrapText="1"/>
      <protection locked="0"/>
    </xf>
    <xf numFmtId="0" fontId="11" fillId="5" borderId="10" xfId="0" applyFont="1" applyFill="1" applyBorder="1" applyAlignment="1" applyProtection="1">
      <alignment vertical="center" wrapText="1"/>
      <protection locked="0"/>
    </xf>
    <xf numFmtId="0" fontId="0" fillId="5" borderId="11" xfId="0" applyFill="1" applyBorder="1" applyAlignment="1" applyProtection="1">
      <alignment vertical="center" wrapText="1"/>
      <protection locked="0"/>
    </xf>
    <xf numFmtId="0" fontId="11" fillId="18" borderId="10" xfId="0" applyFont="1" applyFill="1" applyBorder="1" applyAlignment="1" applyProtection="1">
      <alignment vertical="center" wrapText="1"/>
      <protection locked="0"/>
    </xf>
    <xf numFmtId="0" fontId="0" fillId="18" borderId="11" xfId="0" applyFill="1" applyBorder="1" applyAlignment="1" applyProtection="1">
      <alignment vertical="center" wrapText="1"/>
      <protection locked="0"/>
    </xf>
    <xf numFmtId="0" fontId="0" fillId="16" borderId="10" xfId="0" applyFill="1" applyBorder="1" applyAlignment="1" applyProtection="1">
      <alignment vertical="center"/>
      <protection locked="0"/>
    </xf>
    <xf numFmtId="0" fontId="0" fillId="16" borderId="11" xfId="0" applyFill="1" applyBorder="1" applyAlignment="1" applyProtection="1">
      <alignment vertical="center" wrapText="1"/>
      <protection locked="0"/>
    </xf>
    <xf numFmtId="0" fontId="0" fillId="14" borderId="11" xfId="0" applyFill="1" applyBorder="1" applyAlignment="1" applyProtection="1">
      <alignment vertical="center" wrapText="1"/>
      <protection locked="0"/>
    </xf>
    <xf numFmtId="0" fontId="0" fillId="12" borderId="10" xfId="0" applyFill="1" applyBorder="1" applyAlignment="1" applyProtection="1">
      <alignment vertical="center" wrapText="1"/>
      <protection locked="0"/>
    </xf>
    <xf numFmtId="0" fontId="0" fillId="12" borderId="11" xfId="0" applyFill="1" applyBorder="1" applyAlignment="1" applyProtection="1">
      <alignment vertical="center"/>
      <protection locked="0"/>
    </xf>
    <xf numFmtId="0" fontId="7" fillId="8" borderId="15" xfId="0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7" borderId="11" xfId="0" applyFont="1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1" fillId="20" borderId="1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7" fillId="21" borderId="16" xfId="0" applyFont="1" applyFill="1" applyBorder="1" applyAlignment="1" applyProtection="1">
      <alignment vertical="center" wrapText="1"/>
      <protection locked="0"/>
    </xf>
    <xf numFmtId="0" fontId="0" fillId="21" borderId="12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10" fillId="7" borderId="10" xfId="0" applyFont="1" applyFill="1" applyBorder="1" applyAlignment="1">
      <alignment vertical="center" wrapText="1"/>
    </xf>
    <xf numFmtId="0" fontId="7" fillId="7" borderId="10" xfId="0" applyFont="1" applyFill="1" applyBorder="1" applyAlignment="1" applyProtection="1">
      <alignment vertical="center" wrapText="1"/>
      <protection locked="0"/>
    </xf>
    <xf numFmtId="0" fontId="0" fillId="7" borderId="10" xfId="0" applyFill="1" applyBorder="1" applyAlignment="1">
      <alignment vertical="center" wrapText="1"/>
    </xf>
    <xf numFmtId="2" fontId="0" fillId="21" borderId="12" xfId="0" applyNumberFormat="1" applyFill="1" applyBorder="1" applyAlignment="1" applyProtection="1">
      <alignment vertical="center" wrapText="1"/>
      <protection locked="0"/>
    </xf>
    <xf numFmtId="2" fontId="0" fillId="21" borderId="12" xfId="0" applyNumberForma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0" fillId="0" borderId="18" xfId="0" applyFill="1" applyBorder="1" applyAlignment="1" applyProtection="1">
      <alignment vertical="center" wrapText="1"/>
      <protection locked="0"/>
    </xf>
    <xf numFmtId="4" fontId="9" fillId="17" borderId="10" xfId="0" applyNumberFormat="1" applyFont="1" applyFill="1" applyBorder="1" applyAlignment="1">
      <alignment vertical="center" wrapText="1"/>
    </xf>
    <xf numFmtId="4" fontId="0" fillId="17" borderId="13" xfId="0" applyNumberFormat="1" applyFont="1" applyFill="1" applyBorder="1" applyAlignment="1">
      <alignment horizontal="left" vertical="top" wrapText="1"/>
    </xf>
    <xf numFmtId="4" fontId="7" fillId="19" borderId="15" xfId="0" applyNumberFormat="1" applyFont="1" applyFill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11" fillId="5" borderId="10" xfId="0" applyNumberFormat="1" applyFont="1" applyFill="1" applyBorder="1" applyAlignment="1">
      <alignment vertical="center" wrapText="1"/>
    </xf>
    <xf numFmtId="4" fontId="0" fillId="5" borderId="11" xfId="0" applyNumberFormat="1" applyFill="1" applyBorder="1" applyAlignment="1">
      <alignment vertical="center" wrapText="1"/>
    </xf>
    <xf numFmtId="4" fontId="11" fillId="18" borderId="10" xfId="0" applyNumberFormat="1" applyFont="1" applyFill="1" applyBorder="1" applyAlignment="1">
      <alignment vertical="center" wrapText="1"/>
    </xf>
    <xf numFmtId="4" fontId="0" fillId="18" borderId="11" xfId="0" applyNumberFormat="1" applyFill="1" applyBorder="1" applyAlignment="1">
      <alignment vertical="center" wrapText="1"/>
    </xf>
    <xf numFmtId="4" fontId="0" fillId="16" borderId="10" xfId="0" applyNumberFormat="1" applyFill="1" applyBorder="1" applyAlignment="1">
      <alignment vertical="center" wrapText="1"/>
    </xf>
    <xf numFmtId="4" fontId="0" fillId="16" borderId="11" xfId="0" applyNumberFormat="1" applyFill="1" applyBorder="1" applyAlignment="1">
      <alignment vertical="center" wrapText="1"/>
    </xf>
    <xf numFmtId="4" fontId="0" fillId="14" borderId="10" xfId="0" applyNumberFormat="1" applyFont="1" applyFill="1" applyBorder="1" applyAlignment="1">
      <alignment vertical="center" wrapText="1"/>
    </xf>
    <xf numFmtId="4" fontId="0" fillId="14" borderId="11" xfId="0" applyNumberFormat="1" applyFill="1" applyBorder="1" applyAlignment="1">
      <alignment vertical="center" wrapText="1"/>
    </xf>
    <xf numFmtId="4" fontId="0" fillId="12" borderId="10" xfId="0" applyNumberFormat="1" applyFill="1" applyBorder="1" applyAlignment="1">
      <alignment vertical="center" wrapText="1"/>
    </xf>
    <xf numFmtId="4" fontId="0" fillId="12" borderId="11" xfId="0" applyNumberFormat="1" applyFill="1" applyBorder="1" applyAlignment="1">
      <alignment vertical="center"/>
    </xf>
    <xf numFmtId="4" fontId="7" fillId="8" borderId="15" xfId="0" applyNumberFormat="1" applyFont="1" applyFill="1" applyBorder="1" applyAlignment="1">
      <alignment vertical="center" wrapText="1"/>
    </xf>
    <xf numFmtId="4" fontId="0" fillId="0" borderId="18" xfId="0" applyNumberFormat="1" applyFill="1" applyBorder="1" applyAlignment="1">
      <alignment vertical="center" wrapText="1"/>
    </xf>
    <xf numFmtId="4" fontId="7" fillId="21" borderId="16" xfId="0" applyNumberFormat="1" applyFont="1" applyFill="1" applyBorder="1" applyAlignment="1">
      <alignment vertical="center" wrapText="1"/>
    </xf>
    <xf numFmtId="4" fontId="0" fillId="21" borderId="12" xfId="0" applyNumberForma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4" fontId="0" fillId="16" borderId="10" xfId="0" applyNumberFormat="1" applyFill="1" applyBorder="1" applyAlignment="1">
      <alignment vertical="center"/>
    </xf>
    <xf numFmtId="4" fontId="0" fillId="12" borderId="10" xfId="0" applyNumberFormat="1" applyFill="1" applyBorder="1" applyAlignment="1">
      <alignment vertical="center"/>
    </xf>
    <xf numFmtId="4" fontId="0" fillId="22" borderId="10" xfId="0" applyNumberFormat="1" applyFill="1" applyBorder="1" applyAlignment="1">
      <alignment vertical="center"/>
    </xf>
    <xf numFmtId="4" fontId="0" fillId="12" borderId="11" xfId="0" applyNumberFormat="1" applyFill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4" fontId="0" fillId="23" borderId="10" xfId="0" applyNumberFormat="1" applyFill="1" applyBorder="1" applyAlignment="1">
      <alignment vertical="center" wrapText="1"/>
    </xf>
    <xf numFmtId="4" fontId="7" fillId="7" borderId="11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>
      <alignment vertical="center" wrapText="1"/>
    </xf>
    <xf numFmtId="4" fontId="0" fillId="2" borderId="18" xfId="0" applyNumberFormat="1" applyFill="1" applyBorder="1" applyAlignment="1">
      <alignment vertical="center" wrapText="1"/>
    </xf>
    <xf numFmtId="0" fontId="1" fillId="14" borderId="19" xfId="0" applyFont="1" applyFill="1" applyBorder="1" applyAlignment="1" applyProtection="1">
      <alignment vertical="center" wrapText="1"/>
      <protection locked="0"/>
    </xf>
    <xf numFmtId="0" fontId="1" fillId="14" borderId="19" xfId="0" applyFont="1" applyFill="1" applyBorder="1" applyAlignment="1">
      <alignment vertical="center" wrapText="1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>
      <alignment vertical="center" wrapText="1"/>
    </xf>
    <xf numFmtId="4" fontId="0" fillId="2" borderId="10" xfId="0" applyNumberFormat="1" applyFill="1" applyBorder="1" applyAlignment="1">
      <alignment vertical="center" wrapText="1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vertical="center" wrapText="1"/>
    </xf>
    <xf numFmtId="4" fontId="0" fillId="2" borderId="12" xfId="0" applyNumberForma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 wrapText="1"/>
    </xf>
    <xf numFmtId="4" fontId="1" fillId="20" borderId="15" xfId="0" applyNumberFormat="1" applyFont="1" applyFill="1" applyBorder="1" applyAlignment="1">
      <alignment vertical="center" wrapText="1"/>
    </xf>
    <xf numFmtId="4" fontId="1" fillId="14" borderId="19" xfId="0" applyNumberFormat="1" applyFont="1" applyFill="1" applyBorder="1" applyAlignment="1">
      <alignment vertical="center" wrapText="1"/>
    </xf>
    <xf numFmtId="0" fontId="10" fillId="20" borderId="14" xfId="0" applyFont="1" applyFill="1" applyBorder="1" applyAlignment="1">
      <alignment vertical="center" wrapText="1"/>
    </xf>
    <xf numFmtId="0" fontId="10" fillId="14" borderId="20" xfId="0" applyFont="1" applyFill="1" applyBorder="1" applyAlignment="1">
      <alignment vertical="center" wrapText="1"/>
    </xf>
    <xf numFmtId="0" fontId="13" fillId="21" borderId="16" xfId="0" applyFont="1" applyFill="1" applyBorder="1" applyAlignment="1">
      <alignment vertical="center" wrapText="1"/>
    </xf>
    <xf numFmtId="0" fontId="3" fillId="20" borderId="11" xfId="0" applyFont="1" applyFill="1" applyBorder="1" applyAlignment="1">
      <alignment vertical="center" wrapText="1"/>
    </xf>
    <xf numFmtId="0" fontId="0" fillId="20" borderId="11" xfId="0" applyFill="1" applyBorder="1" applyAlignment="1" applyProtection="1">
      <alignment vertical="center" wrapText="1"/>
      <protection locked="0"/>
    </xf>
    <xf numFmtId="0" fontId="0" fillId="20" borderId="11" xfId="0" applyFill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>
      <alignment vertical="center" wrapText="1"/>
    </xf>
    <xf numFmtId="0" fontId="9" fillId="19" borderId="10" xfId="0" applyFont="1" applyFill="1" applyBorder="1" applyAlignment="1">
      <alignment vertical="center" wrapText="1"/>
    </xf>
    <xf numFmtId="0" fontId="9" fillId="19" borderId="10" xfId="0" applyFont="1" applyFill="1" applyBorder="1" applyAlignment="1" applyProtection="1">
      <alignment vertical="center" wrapText="1"/>
      <protection locked="0"/>
    </xf>
    <xf numFmtId="2" fontId="13" fillId="21" borderId="12" xfId="0" applyNumberFormat="1" applyFont="1" applyFill="1" applyBorder="1" applyAlignment="1">
      <alignment vertical="center" wrapText="1"/>
    </xf>
    <xf numFmtId="0" fontId="10" fillId="20" borderId="10" xfId="0" applyFont="1" applyFill="1" applyBorder="1" applyAlignment="1">
      <alignment vertical="center" wrapText="1"/>
    </xf>
    <xf numFmtId="0" fontId="1" fillId="20" borderId="10" xfId="0" applyFont="1" applyFill="1" applyBorder="1" applyAlignment="1" applyProtection="1">
      <alignment vertical="center" wrapText="1"/>
      <protection locked="0"/>
    </xf>
    <xf numFmtId="0" fontId="1" fillId="20" borderId="10" xfId="0" applyFont="1" applyFill="1" applyBorder="1" applyAlignment="1">
      <alignment vertical="center" wrapText="1"/>
    </xf>
    <xf numFmtId="0" fontId="10" fillId="20" borderId="21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" fillId="14" borderId="23" xfId="0" applyFont="1" applyFill="1" applyBorder="1" applyAlignment="1" applyProtection="1">
      <alignment vertical="center" wrapText="1"/>
      <protection locked="0"/>
    </xf>
    <xf numFmtId="0" fontId="10" fillId="14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7" fillId="8" borderId="23" xfId="0" applyFont="1" applyFill="1" applyBorder="1" applyAlignment="1">
      <alignment vertical="center" wrapText="1"/>
    </xf>
    <xf numFmtId="0" fontId="7" fillId="8" borderId="23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7" fillId="7" borderId="23" xfId="0" applyFont="1" applyFill="1" applyBorder="1" applyAlignment="1" applyProtection="1">
      <alignment vertical="center" wrapText="1"/>
      <protection locked="0"/>
    </xf>
    <xf numFmtId="0" fontId="0" fillId="7" borderId="23" xfId="0" applyFill="1" applyBorder="1" applyAlignment="1">
      <alignment vertical="center" wrapText="1"/>
    </xf>
    <xf numFmtId="0" fontId="7" fillId="19" borderId="12" xfId="0" applyFont="1" applyFill="1" applyBorder="1" applyAlignment="1">
      <alignment horizontal="left" vertical="top" wrapText="1"/>
    </xf>
    <xf numFmtId="0" fontId="0" fillId="19" borderId="12" xfId="0" applyFill="1" applyBorder="1" applyAlignment="1">
      <alignment horizontal="left" vertical="top" wrapText="1"/>
    </xf>
    <xf numFmtId="0" fontId="7" fillId="7" borderId="23" xfId="0" applyFont="1" applyFill="1" applyBorder="1" applyAlignment="1">
      <alignment vertical="center" wrapText="1"/>
    </xf>
    <xf numFmtId="0" fontId="0" fillId="14" borderId="23" xfId="0" applyFont="1" applyFill="1" applyBorder="1" applyAlignment="1">
      <alignment vertical="center" wrapText="1"/>
    </xf>
    <xf numFmtId="0" fontId="7" fillId="21" borderId="11" xfId="0" applyFont="1" applyFill="1" applyBorder="1" applyAlignment="1" applyProtection="1">
      <alignment vertical="center" wrapText="1"/>
      <protection locked="0"/>
    </xf>
    <xf numFmtId="0" fontId="7" fillId="21" borderId="11" xfId="0" applyFont="1" applyFill="1" applyBorder="1" applyAlignment="1">
      <alignment vertical="center" wrapText="1"/>
    </xf>
    <xf numFmtId="2" fontId="7" fillId="21" borderId="1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15" fillId="19" borderId="12" xfId="0" applyFont="1" applyFill="1" applyBorder="1" applyAlignment="1">
      <alignment horizontal="left" vertical="top" wrapText="1"/>
    </xf>
    <xf numFmtId="0" fontId="0" fillId="17" borderId="13" xfId="0" applyFill="1" applyBorder="1" applyAlignment="1" applyProtection="1">
      <alignment horizontal="left" vertical="top" wrapText="1"/>
      <protection locked="0"/>
    </xf>
    <xf numFmtId="0" fontId="0" fillId="19" borderId="15" xfId="0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0" fillId="16" borderId="10" xfId="0" applyFill="1" applyBorder="1" applyAlignment="1" applyProtection="1">
      <alignment vertical="center" wrapText="1"/>
      <protection locked="0"/>
    </xf>
    <xf numFmtId="0" fontId="0" fillId="8" borderId="15" xfId="0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vertical="center" wrapText="1"/>
      <protection locked="0"/>
    </xf>
    <xf numFmtId="0" fontId="13" fillId="21" borderId="16" xfId="0" applyFont="1" applyFill="1" applyBorder="1" applyAlignment="1" applyProtection="1">
      <alignment vertical="center" wrapText="1"/>
      <protection locked="0"/>
    </xf>
    <xf numFmtId="0" fontId="0" fillId="19" borderId="12" xfId="0" applyFill="1" applyBorder="1" applyAlignment="1" applyProtection="1">
      <alignment horizontal="left" vertical="top" wrapText="1"/>
      <protection locked="0"/>
    </xf>
    <xf numFmtId="0" fontId="14" fillId="19" borderId="25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11" fillId="5" borderId="10" xfId="0" applyFon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 applyProtection="1">
      <alignment horizontal="center" vertical="center" wrapText="1"/>
      <protection locked="0"/>
    </xf>
    <xf numFmtId="0" fontId="11" fillId="18" borderId="10" xfId="0" applyFont="1" applyFill="1" applyBorder="1" applyAlignment="1" applyProtection="1">
      <alignment horizontal="center" vertical="center" wrapText="1"/>
      <protection locked="0"/>
    </xf>
    <xf numFmtId="0" fontId="0" fillId="18" borderId="11" xfId="0" applyFill="1" applyBorder="1" applyAlignment="1" applyProtection="1">
      <alignment horizontal="center" vertical="center" wrapText="1"/>
      <protection locked="0"/>
    </xf>
    <xf numFmtId="0" fontId="0" fillId="16" borderId="10" xfId="0" applyFill="1" applyBorder="1" applyAlignment="1" applyProtection="1">
      <alignment horizontal="center" vertical="center" wrapText="1"/>
      <protection locked="0"/>
    </xf>
    <xf numFmtId="0" fontId="0" fillId="16" borderId="11" xfId="0" applyFill="1" applyBorder="1" applyAlignment="1" applyProtection="1">
      <alignment horizontal="center" vertical="center" wrapText="1"/>
      <protection locked="0"/>
    </xf>
    <xf numFmtId="0" fontId="0" fillId="14" borderId="10" xfId="0" applyFont="1" applyFill="1" applyBorder="1" applyAlignment="1" applyProtection="1">
      <alignment horizontal="center" vertical="center" wrapText="1"/>
      <protection locked="0"/>
    </xf>
    <xf numFmtId="0" fontId="0" fillId="14" borderId="11" xfId="0" applyFill="1" applyBorder="1" applyAlignment="1" applyProtection="1">
      <alignment horizontal="center" vertical="center" wrapText="1"/>
      <protection locked="0"/>
    </xf>
    <xf numFmtId="0" fontId="0" fillId="12" borderId="10" xfId="0" applyFill="1" applyBorder="1" applyAlignment="1" applyProtection="1">
      <alignment horizontal="center" vertical="center" wrapText="1"/>
      <protection locked="0"/>
    </xf>
    <xf numFmtId="0" fontId="0" fillId="12" borderId="11" xfId="0" applyFill="1" applyBorder="1" applyAlignment="1" applyProtection="1">
      <alignment horizontal="center" vertical="center"/>
      <protection locked="0"/>
    </xf>
    <xf numFmtId="0" fontId="0" fillId="12" borderId="11" xfId="0" applyFill="1" applyBorder="1" applyAlignment="1" applyProtection="1">
      <alignment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14" borderId="26" xfId="0" applyFont="1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7" fillId="21" borderId="27" xfId="0" applyFont="1" applyFill="1" applyBorder="1" applyAlignment="1" applyProtection="1">
      <alignment vertical="center" wrapText="1"/>
      <protection locked="0"/>
    </xf>
    <xf numFmtId="2" fontId="0" fillId="21" borderId="28" xfId="0" applyNumberFormat="1" applyFill="1" applyBorder="1" applyAlignment="1" applyProtection="1">
      <alignment vertical="center" wrapText="1"/>
      <protection locked="0"/>
    </xf>
    <xf numFmtId="1" fontId="9" fillId="19" borderId="10" xfId="0" applyNumberFormat="1" applyFont="1" applyFill="1" applyBorder="1" applyAlignment="1" applyProtection="1">
      <alignment vertical="center" wrapText="1"/>
      <protection/>
    </xf>
    <xf numFmtId="4" fontId="9" fillId="19" borderId="10" xfId="0" applyNumberFormat="1" applyFont="1" applyFill="1" applyBorder="1" applyAlignment="1" applyProtection="1">
      <alignment vertical="center" wrapText="1"/>
      <protection/>
    </xf>
    <xf numFmtId="1" fontId="0" fillId="19" borderId="12" xfId="0" applyNumberFormat="1" applyFont="1" applyFill="1" applyBorder="1" applyAlignment="1" applyProtection="1">
      <alignment horizontal="left" vertical="top" wrapText="1"/>
      <protection/>
    </xf>
    <xf numFmtId="4" fontId="0" fillId="19" borderId="12" xfId="0" applyNumberFormat="1" applyFont="1" applyFill="1" applyBorder="1" applyAlignment="1" applyProtection="1">
      <alignment horizontal="left" vertical="top" wrapText="1"/>
      <protection/>
    </xf>
    <xf numFmtId="1" fontId="7" fillId="7" borderId="23" xfId="0" applyNumberFormat="1" applyFont="1" applyFill="1" applyBorder="1" applyAlignment="1" applyProtection="1">
      <alignment vertical="center" wrapText="1"/>
      <protection/>
    </xf>
    <xf numFmtId="4" fontId="7" fillId="7" borderId="23" xfId="0" applyNumberFormat="1" applyFont="1" applyFill="1" applyBorder="1" applyAlignment="1" applyProtection="1">
      <alignment vertical="center" wrapText="1"/>
      <protection/>
    </xf>
    <xf numFmtId="1" fontId="7" fillId="0" borderId="11" xfId="0" applyNumberFormat="1" applyFont="1" applyBorder="1" applyAlignment="1" applyProtection="1">
      <alignment vertical="center" wrapText="1"/>
      <protection/>
    </xf>
    <xf numFmtId="4" fontId="7" fillId="0" borderId="11" xfId="0" applyNumberFormat="1" applyFont="1" applyBorder="1" applyAlignment="1" applyProtection="1">
      <alignment vertical="center" wrapText="1"/>
      <protection/>
    </xf>
    <xf numFmtId="4" fontId="0" fillId="0" borderId="11" xfId="0" applyNumberFormat="1" applyBorder="1" applyAlignment="1" applyProtection="1">
      <alignment vertical="center" wrapText="1"/>
      <protection/>
    </xf>
    <xf numFmtId="1" fontId="12" fillId="3" borderId="10" xfId="0" applyNumberFormat="1" applyFont="1" applyFill="1" applyBorder="1" applyAlignment="1" applyProtection="1">
      <alignment vertical="center" wrapText="1"/>
      <protection/>
    </xf>
    <xf numFmtId="4" fontId="12" fillId="3" borderId="10" xfId="0" applyNumberFormat="1" applyFont="1" applyFill="1" applyBorder="1" applyAlignment="1" applyProtection="1">
      <alignment vertical="center" wrapText="1"/>
      <protection/>
    </xf>
    <xf numFmtId="4" fontId="11" fillId="3" borderId="10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ill="1" applyBorder="1" applyAlignment="1" applyProtection="1">
      <alignment vertical="center" wrapText="1"/>
      <protection/>
    </xf>
    <xf numFmtId="4" fontId="0" fillId="0" borderId="10" xfId="0" applyNumberFormat="1" applyBorder="1" applyAlignment="1" applyProtection="1">
      <alignment vertical="center" wrapText="1"/>
      <protection/>
    </xf>
    <xf numFmtId="4" fontId="0" fillId="0" borderId="10" xfId="0" applyNumberFormat="1" applyFill="1" applyBorder="1" applyAlignment="1" applyProtection="1">
      <alignment vertical="center" wrapText="1"/>
      <protection/>
    </xf>
    <xf numFmtId="1" fontId="0" fillId="0" borderId="10" xfId="0" applyNumberFormat="1" applyBorder="1" applyAlignment="1" applyProtection="1">
      <alignment vertical="center" wrapText="1"/>
      <protection/>
    </xf>
    <xf numFmtId="1" fontId="0" fillId="0" borderId="12" xfId="0" applyNumberFormat="1" applyBorder="1" applyAlignment="1" applyProtection="1">
      <alignment vertical="center" wrapText="1"/>
      <protection/>
    </xf>
    <xf numFmtId="4" fontId="0" fillId="0" borderId="12" xfId="0" applyNumberFormat="1" applyBorder="1" applyAlignment="1" applyProtection="1">
      <alignment vertical="center" wrapText="1"/>
      <protection/>
    </xf>
    <xf numFmtId="1" fontId="0" fillId="3" borderId="11" xfId="0" applyNumberFormat="1" applyFill="1" applyBorder="1" applyAlignment="1" applyProtection="1">
      <alignment vertical="center" wrapText="1"/>
      <protection/>
    </xf>
    <xf numFmtId="4" fontId="0" fillId="3" borderId="11" xfId="0" applyNumberFormat="1" applyFill="1" applyBorder="1" applyAlignment="1" applyProtection="1">
      <alignment vertical="center" wrapText="1"/>
      <protection/>
    </xf>
    <xf numFmtId="1" fontId="11" fillId="5" borderId="10" xfId="0" applyNumberFormat="1" applyFont="1" applyFill="1" applyBorder="1" applyAlignment="1" applyProtection="1">
      <alignment vertical="center" wrapText="1"/>
      <protection/>
    </xf>
    <xf numFmtId="4" fontId="11" fillId="5" borderId="10" xfId="0" applyNumberFormat="1" applyFont="1" applyFill="1" applyBorder="1" applyAlignment="1" applyProtection="1">
      <alignment vertical="center" wrapText="1"/>
      <protection/>
    </xf>
    <xf numFmtId="1" fontId="0" fillId="5" borderId="11" xfId="0" applyNumberFormat="1" applyFill="1" applyBorder="1" applyAlignment="1" applyProtection="1">
      <alignment vertical="center" wrapText="1"/>
      <protection/>
    </xf>
    <xf numFmtId="4" fontId="0" fillId="5" borderId="11" xfId="0" applyNumberFormat="1" applyFill="1" applyBorder="1" applyAlignment="1" applyProtection="1">
      <alignment vertical="center" wrapText="1"/>
      <protection/>
    </xf>
    <xf numFmtId="1" fontId="11" fillId="18" borderId="10" xfId="0" applyNumberFormat="1" applyFont="1" applyFill="1" applyBorder="1" applyAlignment="1" applyProtection="1">
      <alignment vertical="center" wrapText="1"/>
      <protection/>
    </xf>
    <xf numFmtId="4" fontId="11" fillId="18" borderId="10" xfId="0" applyNumberFormat="1" applyFont="1" applyFill="1" applyBorder="1" applyAlignment="1" applyProtection="1">
      <alignment vertical="center" wrapText="1"/>
      <protection/>
    </xf>
    <xf numFmtId="1" fontId="0" fillId="18" borderId="11" xfId="0" applyNumberFormat="1" applyFill="1" applyBorder="1" applyAlignment="1" applyProtection="1">
      <alignment vertical="center" wrapText="1"/>
      <protection/>
    </xf>
    <xf numFmtId="4" fontId="0" fillId="18" borderId="11" xfId="0" applyNumberFormat="1" applyFill="1" applyBorder="1" applyAlignment="1" applyProtection="1">
      <alignment vertical="center" wrapText="1"/>
      <protection/>
    </xf>
    <xf numFmtId="1" fontId="0" fillId="16" borderId="10" xfId="0" applyNumberFormat="1" applyFill="1" applyBorder="1" applyAlignment="1" applyProtection="1">
      <alignment vertical="center"/>
      <protection/>
    </xf>
    <xf numFmtId="4" fontId="0" fillId="16" borderId="10" xfId="0" applyNumberFormat="1" applyFill="1" applyBorder="1" applyAlignment="1" applyProtection="1">
      <alignment vertical="center"/>
      <protection/>
    </xf>
    <xf numFmtId="4" fontId="0" fillId="16" borderId="10" xfId="0" applyNumberFormat="1" applyFill="1" applyBorder="1" applyAlignment="1" applyProtection="1">
      <alignment vertical="center" wrapText="1"/>
      <protection/>
    </xf>
    <xf numFmtId="1" fontId="0" fillId="16" borderId="11" xfId="0" applyNumberFormat="1" applyFill="1" applyBorder="1" applyAlignment="1" applyProtection="1">
      <alignment vertical="center" wrapText="1"/>
      <protection/>
    </xf>
    <xf numFmtId="4" fontId="0" fillId="16" borderId="11" xfId="0" applyNumberFormat="1" applyFill="1" applyBorder="1" applyAlignment="1" applyProtection="1">
      <alignment vertical="center" wrapText="1"/>
      <protection/>
    </xf>
    <xf numFmtId="1" fontId="0" fillId="14" borderId="10" xfId="0" applyNumberFormat="1" applyFont="1" applyFill="1" applyBorder="1" applyAlignment="1" applyProtection="1">
      <alignment vertical="center" wrapText="1"/>
      <protection/>
    </xf>
    <xf numFmtId="4" fontId="0" fillId="14" borderId="10" xfId="0" applyNumberFormat="1" applyFont="1" applyFill="1" applyBorder="1" applyAlignment="1" applyProtection="1">
      <alignment vertical="center" wrapText="1"/>
      <protection/>
    </xf>
    <xf numFmtId="1" fontId="0" fillId="14" borderId="11" xfId="0" applyNumberFormat="1" applyFill="1" applyBorder="1" applyAlignment="1" applyProtection="1">
      <alignment vertical="center" wrapText="1"/>
      <protection/>
    </xf>
    <xf numFmtId="4" fontId="0" fillId="14" borderId="11" xfId="0" applyNumberFormat="1" applyFill="1" applyBorder="1" applyAlignment="1" applyProtection="1">
      <alignment vertical="center" wrapText="1"/>
      <protection/>
    </xf>
    <xf numFmtId="1" fontId="0" fillId="12" borderId="10" xfId="0" applyNumberFormat="1" applyFill="1" applyBorder="1" applyAlignment="1" applyProtection="1">
      <alignment vertical="center"/>
      <protection/>
    </xf>
    <xf numFmtId="4" fontId="0" fillId="22" borderId="10" xfId="0" applyNumberFormat="1" applyFill="1" applyBorder="1" applyAlignment="1" applyProtection="1">
      <alignment vertical="center"/>
      <protection/>
    </xf>
    <xf numFmtId="4" fontId="0" fillId="12" borderId="10" xfId="0" applyNumberFormat="1" applyFill="1" applyBorder="1" applyAlignment="1" applyProtection="1">
      <alignment vertical="center"/>
      <protection/>
    </xf>
    <xf numFmtId="4" fontId="0" fillId="12" borderId="10" xfId="0" applyNumberFormat="1" applyFill="1" applyBorder="1" applyAlignment="1" applyProtection="1">
      <alignment vertical="center" wrapText="1"/>
      <protection/>
    </xf>
    <xf numFmtId="1" fontId="0" fillId="12" borderId="11" xfId="0" applyNumberFormat="1" applyFill="1" applyBorder="1" applyAlignment="1" applyProtection="1">
      <alignment vertical="center"/>
      <protection/>
    </xf>
    <xf numFmtId="4" fontId="0" fillId="12" borderId="11" xfId="0" applyNumberFormat="1" applyFill="1" applyBorder="1" applyAlignment="1" applyProtection="1">
      <alignment vertical="center"/>
      <protection/>
    </xf>
    <xf numFmtId="4" fontId="0" fillId="12" borderId="11" xfId="0" applyNumberFormat="1" applyFill="1" applyBorder="1" applyAlignment="1" applyProtection="1">
      <alignment vertical="center" wrapText="1"/>
      <protection/>
    </xf>
    <xf numFmtId="1" fontId="0" fillId="0" borderId="12" xfId="0" applyNumberFormat="1" applyBorder="1" applyAlignment="1" applyProtection="1">
      <alignment vertical="center"/>
      <protection/>
    </xf>
    <xf numFmtId="4" fontId="0" fillId="0" borderId="12" xfId="0" applyNumberFormat="1" applyBorder="1" applyAlignment="1" applyProtection="1">
      <alignment vertical="center"/>
      <protection/>
    </xf>
    <xf numFmtId="1" fontId="7" fillId="8" borderId="23" xfId="0" applyNumberFormat="1" applyFont="1" applyFill="1" applyBorder="1" applyAlignment="1" applyProtection="1">
      <alignment vertical="center" wrapText="1"/>
      <protection/>
    </xf>
    <xf numFmtId="4" fontId="7" fillId="8" borderId="23" xfId="0" applyNumberFormat="1" applyFont="1" applyFill="1" applyBorder="1" applyAlignment="1" applyProtection="1">
      <alignment vertical="center" wrapText="1"/>
      <protection/>
    </xf>
    <xf numFmtId="1" fontId="7" fillId="0" borderId="18" xfId="0" applyNumberFormat="1" applyFont="1" applyFill="1" applyBorder="1" applyAlignment="1" applyProtection="1">
      <alignment vertical="center" wrapText="1"/>
      <protection/>
    </xf>
    <xf numFmtId="4" fontId="7" fillId="0" borderId="18" xfId="0" applyNumberFormat="1" applyFont="1" applyFill="1" applyBorder="1" applyAlignment="1" applyProtection="1">
      <alignment vertical="center" wrapText="1"/>
      <protection/>
    </xf>
    <xf numFmtId="4" fontId="0" fillId="0" borderId="18" xfId="0" applyNumberFormat="1" applyFill="1" applyBorder="1" applyAlignment="1" applyProtection="1">
      <alignment vertical="center" wrapText="1"/>
      <protection/>
    </xf>
    <xf numFmtId="1" fontId="7" fillId="7" borderId="10" xfId="0" applyNumberFormat="1" applyFont="1" applyFill="1" applyBorder="1" applyAlignment="1" applyProtection="1">
      <alignment vertical="center" wrapText="1"/>
      <protection/>
    </xf>
    <xf numFmtId="4" fontId="7" fillId="7" borderId="10" xfId="0" applyNumberFormat="1" applyFont="1" applyFill="1" applyBorder="1" applyAlignment="1" applyProtection="1">
      <alignment vertical="center" wrapText="1"/>
      <protection/>
    </xf>
    <xf numFmtId="4" fontId="0" fillId="7" borderId="10" xfId="0" applyNumberFormat="1" applyFill="1" applyBorder="1" applyAlignment="1" applyProtection="1">
      <alignment vertical="center" wrapText="1"/>
      <protection/>
    </xf>
    <xf numFmtId="4" fontId="0" fillId="23" borderId="10" xfId="0" applyNumberFormat="1" applyFill="1" applyBorder="1" applyAlignment="1" applyProtection="1">
      <alignment vertical="center" wrapText="1"/>
      <protection/>
    </xf>
    <xf numFmtId="1" fontId="0" fillId="7" borderId="11" xfId="0" applyNumberFormat="1" applyFill="1" applyBorder="1" applyAlignment="1" applyProtection="1">
      <alignment vertical="center"/>
      <protection/>
    </xf>
    <xf numFmtId="4" fontId="0" fillId="7" borderId="11" xfId="0" applyNumberFormat="1" applyFill="1" applyBorder="1" applyAlignment="1" applyProtection="1">
      <alignment vertical="center"/>
      <protection/>
    </xf>
    <xf numFmtId="4" fontId="0" fillId="7" borderId="11" xfId="0" applyNumberFormat="1" applyFill="1" applyBorder="1" applyAlignment="1" applyProtection="1">
      <alignment vertical="center" wrapText="1"/>
      <protection/>
    </xf>
    <xf numFmtId="1" fontId="1" fillId="20" borderId="10" xfId="0" applyNumberFormat="1" applyFont="1" applyFill="1" applyBorder="1" applyAlignment="1" applyProtection="1">
      <alignment vertical="center" wrapText="1"/>
      <protection/>
    </xf>
    <xf numFmtId="4" fontId="1" fillId="20" borderId="10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Border="1" applyAlignment="1" applyProtection="1">
      <alignment vertical="center" wrapText="1"/>
      <protection/>
    </xf>
    <xf numFmtId="1" fontId="0" fillId="20" borderId="11" xfId="0" applyNumberFormat="1" applyFill="1" applyBorder="1" applyAlignment="1" applyProtection="1">
      <alignment vertical="center" wrapText="1"/>
      <protection/>
    </xf>
    <xf numFmtId="4" fontId="0" fillId="20" borderId="11" xfId="0" applyNumberFormat="1" applyFill="1" applyBorder="1" applyAlignment="1" applyProtection="1">
      <alignment vertical="center" wrapText="1"/>
      <protection/>
    </xf>
    <xf numFmtId="1" fontId="0" fillId="2" borderId="12" xfId="0" applyNumberFormat="1" applyFill="1" applyBorder="1" applyAlignment="1" applyProtection="1">
      <alignment vertical="center" wrapText="1"/>
      <protection/>
    </xf>
    <xf numFmtId="4" fontId="0" fillId="2" borderId="12" xfId="0" applyNumberFormat="1" applyFill="1" applyBorder="1" applyAlignment="1" applyProtection="1">
      <alignment vertical="center" wrapText="1"/>
      <protection/>
    </xf>
    <xf numFmtId="1" fontId="1" fillId="14" borderId="23" xfId="0" applyNumberFormat="1" applyFont="1" applyFill="1" applyBorder="1" applyAlignment="1" applyProtection="1">
      <alignment vertical="center" wrapText="1"/>
      <protection/>
    </xf>
    <xf numFmtId="4" fontId="1" fillId="14" borderId="23" xfId="0" applyNumberFormat="1" applyFont="1" applyFill="1" applyBorder="1" applyAlignment="1" applyProtection="1">
      <alignment vertical="center" wrapText="1"/>
      <protection/>
    </xf>
    <xf numFmtId="1" fontId="0" fillId="2" borderId="11" xfId="0" applyNumberFormat="1" applyFill="1" applyBorder="1" applyAlignment="1" applyProtection="1">
      <alignment vertical="center" wrapText="1"/>
      <protection/>
    </xf>
    <xf numFmtId="4" fontId="0" fillId="2" borderId="11" xfId="0" applyNumberFormat="1" applyFill="1" applyBorder="1" applyAlignment="1" applyProtection="1">
      <alignment vertical="center" wrapText="1"/>
      <protection/>
    </xf>
    <xf numFmtId="1" fontId="0" fillId="2" borderId="10" xfId="0" applyNumberFormat="1" applyFill="1" applyBorder="1" applyAlignment="1" applyProtection="1">
      <alignment vertical="center" wrapText="1"/>
      <protection/>
    </xf>
    <xf numFmtId="4" fontId="0" fillId="2" borderId="10" xfId="0" applyNumberFormat="1" applyFill="1" applyBorder="1" applyAlignment="1" applyProtection="1">
      <alignment vertical="center" wrapText="1"/>
      <protection/>
    </xf>
    <xf numFmtId="1" fontId="7" fillId="21" borderId="11" xfId="0" applyNumberFormat="1" applyFont="1" applyFill="1" applyBorder="1" applyAlignment="1" applyProtection="1">
      <alignment vertical="center" wrapText="1"/>
      <protection/>
    </xf>
    <xf numFmtId="4" fontId="7" fillId="21" borderId="11" xfId="0" applyNumberFormat="1" applyFont="1" applyFill="1" applyBorder="1" applyAlignment="1" applyProtection="1">
      <alignment vertical="center" wrapText="1"/>
      <protection/>
    </xf>
    <xf numFmtId="1" fontId="0" fillId="21" borderId="12" xfId="0" applyNumberFormat="1" applyFill="1" applyBorder="1" applyAlignment="1" applyProtection="1">
      <alignment vertical="center" wrapText="1"/>
      <protection/>
    </xf>
    <xf numFmtId="4" fontId="0" fillId="21" borderId="12" xfId="0" applyNumberFormat="1" applyFill="1" applyBorder="1" applyAlignment="1" applyProtection="1">
      <alignment vertical="center" wrapText="1"/>
      <protection/>
    </xf>
    <xf numFmtId="1" fontId="0" fillId="0" borderId="11" xfId="0" applyNumberFormat="1" applyFill="1" applyBorder="1" applyAlignment="1" applyProtection="1">
      <alignment vertical="center" wrapText="1"/>
      <protection/>
    </xf>
    <xf numFmtId="4" fontId="0" fillId="0" borderId="11" xfId="0" applyNumberFormat="1" applyFill="1" applyBorder="1" applyAlignment="1" applyProtection="1">
      <alignment vertical="center" wrapText="1"/>
      <protection/>
    </xf>
    <xf numFmtId="1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0" fontId="3" fillId="12" borderId="11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4" fontId="0" fillId="17" borderId="13" xfId="0" applyNumberFormat="1" applyFill="1" applyBorder="1" applyAlignment="1">
      <alignment horizontal="left" vertical="top" wrapText="1"/>
    </xf>
    <xf numFmtId="4" fontId="0" fillId="19" borderId="12" xfId="0" applyNumberForma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 vertical="center" wrapText="1"/>
    </xf>
    <xf numFmtId="0" fontId="0" fillId="0" borderId="23" xfId="0" applyBorder="1" applyAlignment="1" applyProtection="1">
      <alignment vertical="center" wrapText="1"/>
      <protection locked="0"/>
    </xf>
    <xf numFmtId="0" fontId="3" fillId="24" borderId="11" xfId="0" applyFont="1" applyFill="1" applyBorder="1" applyAlignment="1">
      <alignment vertical="center"/>
    </xf>
    <xf numFmtId="0" fontId="0" fillId="24" borderId="11" xfId="0" applyFill="1" applyBorder="1" applyAlignment="1" applyProtection="1">
      <alignment vertical="center"/>
      <protection locked="0"/>
    </xf>
    <xf numFmtId="0" fontId="0" fillId="24" borderId="11" xfId="0" applyFill="1" applyBorder="1" applyAlignment="1">
      <alignment vertical="center"/>
    </xf>
    <xf numFmtId="4" fontId="0" fillId="24" borderId="11" xfId="0" applyNumberFormat="1" applyFill="1" applyBorder="1" applyAlignment="1">
      <alignment vertical="center"/>
    </xf>
    <xf numFmtId="4" fontId="0" fillId="24" borderId="11" xfId="0" applyNumberFormat="1" applyFill="1" applyBorder="1" applyAlignment="1">
      <alignment vertical="center" wrapText="1"/>
    </xf>
    <xf numFmtId="1" fontId="0" fillId="0" borderId="23" xfId="0" applyNumberFormat="1" applyBorder="1" applyAlignment="1" applyProtection="1">
      <alignment vertical="center" wrapText="1"/>
      <protection/>
    </xf>
    <xf numFmtId="4" fontId="0" fillId="0" borderId="23" xfId="0" applyNumberForma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169" fontId="7" fillId="7" borderId="23" xfId="0" applyNumberFormat="1" applyFont="1" applyFill="1" applyBorder="1" applyAlignment="1">
      <alignment vertical="center" wrapText="1"/>
    </xf>
    <xf numFmtId="4" fontId="7" fillId="7" borderId="23" xfId="0" applyNumberFormat="1" applyFont="1" applyFill="1" applyBorder="1" applyAlignment="1">
      <alignment vertical="center" wrapText="1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 applyProtection="1">
      <alignment vertical="center"/>
      <protection locked="0"/>
    </xf>
    <xf numFmtId="1" fontId="0" fillId="0" borderId="18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>
      <alignment vertical="center"/>
    </xf>
    <xf numFmtId="0" fontId="0" fillId="14" borderId="10" xfId="0" applyFont="1" applyFill="1" applyBorder="1" applyAlignment="1" applyProtection="1">
      <alignment vertical="center" wrapText="1"/>
      <protection locked="0"/>
    </xf>
    <xf numFmtId="171" fontId="9" fillId="17" borderId="10" xfId="0" applyNumberFormat="1" applyFont="1" applyFill="1" applyBorder="1" applyAlignment="1" applyProtection="1">
      <alignment vertical="center" wrapText="1"/>
      <protection locked="0"/>
    </xf>
    <xf numFmtId="171" fontId="0" fillId="17" borderId="13" xfId="0" applyNumberFormat="1" applyFont="1" applyFill="1" applyBorder="1" applyAlignment="1" applyProtection="1">
      <alignment horizontal="left" vertical="top" wrapText="1"/>
      <protection locked="0"/>
    </xf>
    <xf numFmtId="171" fontId="7" fillId="19" borderId="15" xfId="0" applyNumberFormat="1" applyFont="1" applyFill="1" applyBorder="1" applyAlignment="1" applyProtection="1">
      <alignment vertical="center" wrapText="1"/>
      <protection locked="0"/>
    </xf>
    <xf numFmtId="171" fontId="7" fillId="0" borderId="11" xfId="0" applyNumberFormat="1" applyFont="1" applyBorder="1" applyAlignment="1" applyProtection="1">
      <alignment vertical="center" wrapText="1"/>
      <protection locked="0"/>
    </xf>
    <xf numFmtId="171" fontId="12" fillId="3" borderId="10" xfId="0" applyNumberFormat="1" applyFont="1" applyFill="1" applyBorder="1" applyAlignment="1" applyProtection="1">
      <alignment vertical="center" wrapText="1"/>
      <protection locked="0"/>
    </xf>
    <xf numFmtId="171" fontId="0" fillId="0" borderId="10" xfId="0" applyNumberFormat="1" applyFill="1" applyBorder="1" applyAlignment="1" applyProtection="1">
      <alignment vertical="center" wrapText="1"/>
      <protection locked="0"/>
    </xf>
    <xf numFmtId="171" fontId="0" fillId="0" borderId="10" xfId="0" applyNumberFormat="1" applyBorder="1" applyAlignment="1" applyProtection="1">
      <alignment vertical="center" wrapText="1"/>
      <protection locked="0"/>
    </xf>
    <xf numFmtId="171" fontId="0" fillId="0" borderId="13" xfId="0" applyNumberFormat="1" applyBorder="1" applyAlignment="1" applyProtection="1">
      <alignment vertical="center" wrapText="1"/>
      <protection locked="0"/>
    </xf>
    <xf numFmtId="171" fontId="0" fillId="3" borderId="11" xfId="0" applyNumberFormat="1" applyFill="1" applyBorder="1" applyAlignment="1" applyProtection="1">
      <alignment vertical="center" wrapText="1"/>
      <protection locked="0"/>
    </xf>
    <xf numFmtId="171" fontId="11" fillId="5" borderId="10" xfId="0" applyNumberFormat="1" applyFont="1" applyFill="1" applyBorder="1" applyAlignment="1" applyProtection="1">
      <alignment vertical="center" wrapText="1"/>
      <protection locked="0"/>
    </xf>
    <xf numFmtId="171" fontId="0" fillId="0" borderId="12" xfId="0" applyNumberFormat="1" applyBorder="1" applyAlignment="1" applyProtection="1">
      <alignment vertical="center" wrapText="1"/>
      <protection locked="0"/>
    </xf>
    <xf numFmtId="171" fontId="0" fillId="5" borderId="11" xfId="0" applyNumberFormat="1" applyFill="1" applyBorder="1" applyAlignment="1" applyProtection="1">
      <alignment vertical="center" wrapText="1"/>
      <protection locked="0"/>
    </xf>
    <xf numFmtId="171" fontId="0" fillId="0" borderId="11" xfId="0" applyNumberFormat="1" applyFill="1" applyBorder="1" applyAlignment="1" applyProtection="1">
      <alignment vertical="center" wrapText="1"/>
      <protection locked="0"/>
    </xf>
    <xf numFmtId="171" fontId="11" fillId="18" borderId="10" xfId="0" applyNumberFormat="1" applyFont="1" applyFill="1" applyBorder="1" applyAlignment="1" applyProtection="1">
      <alignment vertical="center" wrapText="1"/>
      <protection locked="0"/>
    </xf>
    <xf numFmtId="171" fontId="0" fillId="18" borderId="11" xfId="0" applyNumberFormat="1" applyFill="1" applyBorder="1" applyAlignment="1" applyProtection="1">
      <alignment vertical="center" wrapText="1"/>
      <protection locked="0"/>
    </xf>
    <xf numFmtId="171" fontId="0" fillId="16" borderId="10" xfId="0" applyNumberFormat="1" applyFill="1" applyBorder="1" applyAlignment="1" applyProtection="1">
      <alignment vertical="center"/>
      <protection locked="0"/>
    </xf>
    <xf numFmtId="171" fontId="0" fillId="16" borderId="11" xfId="0" applyNumberFormat="1" applyFill="1" applyBorder="1" applyAlignment="1" applyProtection="1">
      <alignment vertical="center" wrapText="1"/>
      <protection locked="0"/>
    </xf>
    <xf numFmtId="171" fontId="0" fillId="14" borderId="11" xfId="0" applyNumberFormat="1" applyFill="1" applyBorder="1" applyAlignment="1" applyProtection="1">
      <alignment vertical="center" wrapText="1"/>
      <protection locked="0"/>
    </xf>
    <xf numFmtId="171" fontId="0" fillId="12" borderId="10" xfId="0" applyNumberFormat="1" applyFill="1" applyBorder="1" applyAlignment="1" applyProtection="1">
      <alignment vertical="center" wrapText="1"/>
      <protection locked="0"/>
    </xf>
    <xf numFmtId="171" fontId="0" fillId="12" borderId="11" xfId="0" applyNumberFormat="1" applyFill="1" applyBorder="1" applyAlignment="1" applyProtection="1">
      <alignment vertical="center"/>
      <protection locked="0"/>
    </xf>
    <xf numFmtId="171" fontId="0" fillId="0" borderId="18" xfId="0" applyNumberFormat="1" applyFill="1" applyBorder="1" applyAlignment="1" applyProtection="1">
      <alignment vertical="center"/>
      <protection locked="0"/>
    </xf>
    <xf numFmtId="171" fontId="7" fillId="8" borderId="15" xfId="0" applyNumberFormat="1" applyFont="1" applyFill="1" applyBorder="1" applyAlignment="1" applyProtection="1">
      <alignment vertical="center" wrapText="1"/>
      <protection locked="0"/>
    </xf>
    <xf numFmtId="171" fontId="7" fillId="0" borderId="18" xfId="0" applyNumberFormat="1" applyFont="1" applyFill="1" applyBorder="1" applyAlignment="1" applyProtection="1">
      <alignment vertical="center" wrapText="1"/>
      <protection locked="0"/>
    </xf>
    <xf numFmtId="171" fontId="7" fillId="7" borderId="11" xfId="0" applyNumberFormat="1" applyFont="1" applyFill="1" applyBorder="1" applyAlignment="1" applyProtection="1">
      <alignment vertical="center" wrapText="1"/>
      <protection locked="0"/>
    </xf>
    <xf numFmtId="171" fontId="0" fillId="0" borderId="11" xfId="0" applyNumberFormat="1" applyBorder="1" applyAlignment="1" applyProtection="1">
      <alignment vertical="center" wrapText="1"/>
      <protection locked="0"/>
    </xf>
    <xf numFmtId="171" fontId="0" fillId="24" borderId="11" xfId="0" applyNumberFormat="1" applyFill="1" applyBorder="1" applyAlignment="1" applyProtection="1">
      <alignment vertical="center"/>
      <protection locked="0"/>
    </xf>
    <xf numFmtId="171" fontId="0" fillId="0" borderId="11" xfId="0" applyNumberFormat="1" applyFill="1" applyBorder="1" applyAlignment="1" applyProtection="1">
      <alignment vertical="center"/>
      <protection locked="0"/>
    </xf>
    <xf numFmtId="171" fontId="1" fillId="20" borderId="15" xfId="0" applyNumberFormat="1" applyFont="1" applyFill="1" applyBorder="1" applyAlignment="1" applyProtection="1">
      <alignment vertical="center" wrapText="1"/>
      <protection locked="0"/>
    </xf>
    <xf numFmtId="171" fontId="0" fillId="20" borderId="11" xfId="0" applyNumberFormat="1" applyFill="1" applyBorder="1" applyAlignment="1" applyProtection="1">
      <alignment vertical="center" wrapText="1"/>
      <protection locked="0"/>
    </xf>
    <xf numFmtId="171" fontId="0" fillId="2" borderId="18" xfId="0" applyNumberFormat="1" applyFill="1" applyBorder="1" applyAlignment="1" applyProtection="1">
      <alignment vertical="center" wrapText="1"/>
      <protection locked="0"/>
    </xf>
    <xf numFmtId="171" fontId="1" fillId="14" borderId="19" xfId="0" applyNumberFormat="1" applyFont="1" applyFill="1" applyBorder="1" applyAlignment="1" applyProtection="1">
      <alignment vertical="center" wrapText="1"/>
      <protection locked="0"/>
    </xf>
    <xf numFmtId="171" fontId="0" fillId="2" borderId="10" xfId="0" applyNumberFormat="1" applyFill="1" applyBorder="1" applyAlignment="1" applyProtection="1">
      <alignment vertical="center" wrapText="1"/>
      <protection locked="0"/>
    </xf>
    <xf numFmtId="171" fontId="0" fillId="2" borderId="12" xfId="0" applyNumberFormat="1" applyFill="1" applyBorder="1" applyAlignment="1" applyProtection="1">
      <alignment vertical="center" wrapText="1"/>
      <protection locked="0"/>
    </xf>
    <xf numFmtId="171" fontId="0" fillId="0" borderId="18" xfId="0" applyNumberFormat="1" applyFill="1" applyBorder="1" applyAlignment="1" applyProtection="1">
      <alignment vertical="center" wrapText="1"/>
      <protection locked="0"/>
    </xf>
    <xf numFmtId="171" fontId="7" fillId="21" borderId="16" xfId="0" applyNumberFormat="1" applyFont="1" applyFill="1" applyBorder="1" applyAlignment="1" applyProtection="1">
      <alignment vertical="center" wrapText="1"/>
      <protection locked="0"/>
    </xf>
    <xf numFmtId="171" fontId="0" fillId="21" borderId="12" xfId="0" applyNumberForma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 applyProtection="1">
      <alignment vertical="center" wrapText="1"/>
      <protection locked="0"/>
    </xf>
    <xf numFmtId="171" fontId="9" fillId="19" borderId="10" xfId="0" applyNumberFormat="1" applyFont="1" applyFill="1" applyBorder="1" applyAlignment="1" applyProtection="1">
      <alignment vertical="center" wrapText="1"/>
      <protection locked="0"/>
    </xf>
    <xf numFmtId="171" fontId="0" fillId="19" borderId="12" xfId="0" applyNumberFormat="1" applyFont="1" applyFill="1" applyBorder="1" applyAlignment="1" applyProtection="1">
      <alignment horizontal="left" vertical="top" wrapText="1"/>
      <protection locked="0"/>
    </xf>
    <xf numFmtId="171" fontId="7" fillId="7" borderId="23" xfId="0" applyNumberFormat="1" applyFont="1" applyFill="1" applyBorder="1" applyAlignment="1" applyProtection="1">
      <alignment vertical="center" wrapText="1"/>
      <protection locked="0"/>
    </xf>
    <xf numFmtId="171" fontId="7" fillId="0" borderId="11" xfId="0" applyNumberFormat="1" applyFont="1" applyBorder="1" applyAlignment="1" applyProtection="1">
      <alignment vertical="center" wrapText="1"/>
      <protection locked="0"/>
    </xf>
    <xf numFmtId="171" fontId="12" fillId="3" borderId="10" xfId="0" applyNumberFormat="1" applyFont="1" applyFill="1" applyBorder="1" applyAlignment="1" applyProtection="1">
      <alignment vertical="center" wrapText="1"/>
      <protection locked="0"/>
    </xf>
    <xf numFmtId="171" fontId="0" fillId="0" borderId="10" xfId="0" applyNumberFormat="1" applyFill="1" applyBorder="1" applyAlignment="1" applyProtection="1">
      <alignment vertical="center" wrapText="1"/>
      <protection locked="0"/>
    </xf>
    <xf numFmtId="171" fontId="0" fillId="0" borderId="10" xfId="0" applyNumberFormat="1" applyBorder="1" applyAlignment="1" applyProtection="1">
      <alignment vertical="center" wrapText="1"/>
      <protection locked="0"/>
    </xf>
    <xf numFmtId="171" fontId="0" fillId="3" borderId="11" xfId="0" applyNumberFormat="1" applyFill="1" applyBorder="1" applyAlignment="1" applyProtection="1">
      <alignment vertical="center" wrapText="1"/>
      <protection locked="0"/>
    </xf>
    <xf numFmtId="171" fontId="11" fillId="5" borderId="10" xfId="0" applyNumberFormat="1" applyFont="1" applyFill="1" applyBorder="1" applyAlignment="1" applyProtection="1">
      <alignment vertical="center" wrapText="1"/>
      <protection locked="0"/>
    </xf>
    <xf numFmtId="171" fontId="0" fillId="0" borderId="12" xfId="0" applyNumberFormat="1" applyBorder="1" applyAlignment="1" applyProtection="1">
      <alignment vertical="center" wrapText="1"/>
      <protection locked="0"/>
    </xf>
    <xf numFmtId="171" fontId="0" fillId="5" borderId="11" xfId="0" applyNumberFormat="1" applyFill="1" applyBorder="1" applyAlignment="1" applyProtection="1">
      <alignment vertical="center" wrapText="1"/>
      <protection locked="0"/>
    </xf>
    <xf numFmtId="171" fontId="0" fillId="0" borderId="11" xfId="0" applyNumberFormat="1" applyFill="1" applyBorder="1" applyAlignment="1" applyProtection="1">
      <alignment vertical="center" wrapText="1"/>
      <protection locked="0"/>
    </xf>
    <xf numFmtId="171" fontId="11" fillId="18" borderId="10" xfId="0" applyNumberFormat="1" applyFont="1" applyFill="1" applyBorder="1" applyAlignment="1" applyProtection="1">
      <alignment vertical="center" wrapText="1"/>
      <protection locked="0"/>
    </xf>
    <xf numFmtId="171" fontId="0" fillId="18" borderId="11" xfId="0" applyNumberFormat="1" applyFill="1" applyBorder="1" applyAlignment="1" applyProtection="1">
      <alignment vertical="center" wrapText="1"/>
      <protection locked="0"/>
    </xf>
    <xf numFmtId="171" fontId="0" fillId="16" borderId="10" xfId="0" applyNumberFormat="1" applyFill="1" applyBorder="1" applyAlignment="1" applyProtection="1">
      <alignment vertical="center"/>
      <protection locked="0"/>
    </xf>
    <xf numFmtId="171" fontId="0" fillId="16" borderId="11" xfId="0" applyNumberFormat="1" applyFill="1" applyBorder="1" applyAlignment="1" applyProtection="1">
      <alignment vertical="center" wrapText="1"/>
      <protection locked="0"/>
    </xf>
    <xf numFmtId="171" fontId="0" fillId="14" borderId="11" xfId="0" applyNumberFormat="1" applyFill="1" applyBorder="1" applyAlignment="1" applyProtection="1">
      <alignment vertical="center" wrapText="1"/>
      <protection locked="0"/>
    </xf>
    <xf numFmtId="171" fontId="0" fillId="12" borderId="10" xfId="0" applyNumberFormat="1" applyFill="1" applyBorder="1" applyAlignment="1" applyProtection="1">
      <alignment vertical="center" wrapText="1"/>
      <protection locked="0"/>
    </xf>
    <xf numFmtId="171" fontId="0" fillId="12" borderId="11" xfId="0" applyNumberFormat="1" applyFill="1" applyBorder="1" applyAlignment="1" applyProtection="1">
      <alignment vertical="center"/>
      <protection locked="0"/>
    </xf>
    <xf numFmtId="171" fontId="0" fillId="0" borderId="12" xfId="0" applyNumberFormat="1" applyBorder="1" applyAlignment="1" applyProtection="1">
      <alignment vertical="center"/>
      <protection locked="0"/>
    </xf>
    <xf numFmtId="171" fontId="7" fillId="8" borderId="23" xfId="0" applyNumberFormat="1" applyFont="1" applyFill="1" applyBorder="1" applyAlignment="1" applyProtection="1">
      <alignment vertical="center" wrapText="1"/>
      <protection locked="0"/>
    </xf>
    <xf numFmtId="171" fontId="7" fillId="0" borderId="18" xfId="0" applyNumberFormat="1" applyFont="1" applyFill="1" applyBorder="1" applyAlignment="1" applyProtection="1">
      <alignment vertical="center" wrapText="1"/>
      <protection locked="0"/>
    </xf>
    <xf numFmtId="171" fontId="7" fillId="7" borderId="10" xfId="0" applyNumberFormat="1" applyFont="1" applyFill="1" applyBorder="1" applyAlignment="1" applyProtection="1">
      <alignment vertical="center" wrapText="1"/>
      <protection locked="0"/>
    </xf>
    <xf numFmtId="171" fontId="0" fillId="0" borderId="23" xfId="0" applyNumberFormat="1" applyBorder="1" applyAlignment="1" applyProtection="1">
      <alignment vertical="center" wrapText="1"/>
      <protection locked="0"/>
    </xf>
    <xf numFmtId="171" fontId="0" fillId="7" borderId="11" xfId="0" applyNumberFormat="1" applyFill="1" applyBorder="1" applyAlignment="1" applyProtection="1">
      <alignment vertical="center"/>
      <protection locked="0"/>
    </xf>
    <xf numFmtId="171" fontId="0" fillId="0" borderId="18" xfId="0" applyNumberFormat="1" applyFont="1" applyFill="1" applyBorder="1" applyAlignment="1" applyProtection="1">
      <alignment vertical="center"/>
      <protection locked="0"/>
    </xf>
    <xf numFmtId="171" fontId="1" fillId="20" borderId="10" xfId="0" applyNumberFormat="1" applyFont="1" applyFill="1" applyBorder="1" applyAlignment="1" applyProtection="1">
      <alignment vertical="center" wrapText="1"/>
      <protection locked="0"/>
    </xf>
    <xf numFmtId="171" fontId="0" fillId="0" borderId="11" xfId="0" applyNumberFormat="1" applyBorder="1" applyAlignment="1" applyProtection="1">
      <alignment vertical="center" wrapText="1"/>
      <protection locked="0"/>
    </xf>
    <xf numFmtId="171" fontId="0" fillId="20" borderId="11" xfId="0" applyNumberFormat="1" applyFill="1" applyBorder="1" applyAlignment="1" applyProtection="1">
      <alignment vertical="center" wrapText="1"/>
      <protection locked="0"/>
    </xf>
    <xf numFmtId="171" fontId="0" fillId="2" borderId="12" xfId="0" applyNumberFormat="1" applyFill="1" applyBorder="1" applyAlignment="1" applyProtection="1">
      <alignment vertical="center" wrapText="1"/>
      <protection locked="0"/>
    </xf>
    <xf numFmtId="171" fontId="1" fillId="14" borderId="23" xfId="0" applyNumberFormat="1" applyFont="1" applyFill="1" applyBorder="1" applyAlignment="1" applyProtection="1">
      <alignment vertical="center" wrapText="1"/>
      <protection locked="0"/>
    </xf>
    <xf numFmtId="171" fontId="0" fillId="2" borderId="11" xfId="0" applyNumberFormat="1" applyFill="1" applyBorder="1" applyAlignment="1" applyProtection="1">
      <alignment vertical="center" wrapText="1"/>
      <protection locked="0"/>
    </xf>
    <xf numFmtId="171" fontId="0" fillId="2" borderId="10" xfId="0" applyNumberFormat="1" applyFill="1" applyBorder="1" applyAlignment="1" applyProtection="1">
      <alignment vertical="center" wrapText="1"/>
      <protection locked="0"/>
    </xf>
    <xf numFmtId="171" fontId="7" fillId="21" borderId="11" xfId="0" applyNumberFormat="1" applyFont="1" applyFill="1" applyBorder="1" applyAlignment="1" applyProtection="1">
      <alignment vertical="center" wrapText="1"/>
      <protection locked="0"/>
    </xf>
    <xf numFmtId="171" fontId="0" fillId="21" borderId="12" xfId="0" applyNumberFormat="1" applyFill="1" applyBorder="1" applyAlignment="1" applyProtection="1">
      <alignment vertical="center" wrapText="1"/>
      <protection locked="0"/>
    </xf>
    <xf numFmtId="171" fontId="1" fillId="0" borderId="10" xfId="0" applyNumberFormat="1" applyFont="1" applyBorder="1" applyAlignment="1" applyProtection="1">
      <alignment vertical="center" wrapText="1"/>
      <protection locked="0"/>
    </xf>
    <xf numFmtId="0" fontId="7" fillId="21" borderId="20" xfId="0" applyFont="1" applyFill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171" fontId="2" fillId="14" borderId="10" xfId="0" applyNumberFormat="1" applyFont="1" applyFill="1" applyBorder="1" applyAlignment="1" applyProtection="1">
      <alignment vertical="center" wrapText="1"/>
      <protection locked="0"/>
    </xf>
    <xf numFmtId="171" fontId="0" fillId="14" borderId="10" xfId="0" applyNumberFormat="1" applyFont="1" applyFill="1" applyBorder="1" applyAlignment="1" applyProtection="1">
      <alignment vertical="center" wrapText="1"/>
      <protection locked="0"/>
    </xf>
    <xf numFmtId="2" fontId="7" fillId="21" borderId="29" xfId="0" applyNumberFormat="1" applyFont="1" applyFill="1" applyBorder="1" applyAlignment="1">
      <alignment vertical="center" wrapText="1"/>
    </xf>
    <xf numFmtId="2" fontId="13" fillId="21" borderId="22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0.75390625" defaultRowHeight="28.5" customHeight="1"/>
  <cols>
    <col min="1" max="1" width="27.875" style="2" bestFit="1" customWidth="1"/>
    <col min="2" max="2" width="13.125" style="333" customWidth="1"/>
    <col min="3" max="3" width="17.875" style="61" customWidth="1"/>
    <col min="4" max="4" width="13.125" style="2" customWidth="1"/>
    <col min="5" max="5" width="12.875" style="96" hidden="1" customWidth="1"/>
    <col min="6" max="6" width="19.25390625" style="96" customWidth="1"/>
    <col min="7" max="7" width="14.125" style="96" hidden="1" customWidth="1"/>
    <col min="8" max="8" width="11.75390625" style="96" hidden="1" customWidth="1"/>
    <col min="9" max="9" width="16.375" style="96" customWidth="1"/>
    <col min="10" max="10" width="18.625" style="96" customWidth="1"/>
    <col min="11" max="11" width="17.875" style="96" customWidth="1"/>
    <col min="12" max="13" width="10.75390625" style="61" customWidth="1"/>
    <col min="14" max="14" width="24.375" style="2" customWidth="1"/>
    <col min="16" max="16384" width="10.75390625" style="2" customWidth="1"/>
  </cols>
  <sheetData>
    <row r="1" spans="1:14" s="1" customFormat="1" ht="90" customHeight="1">
      <c r="A1" s="1" t="s">
        <v>158</v>
      </c>
      <c r="B1" s="327" t="s">
        <v>145</v>
      </c>
      <c r="C1" s="56" t="s">
        <v>45</v>
      </c>
      <c r="D1" s="1" t="s">
        <v>162</v>
      </c>
      <c r="E1" s="92" t="s">
        <v>139</v>
      </c>
      <c r="F1" s="92" t="s">
        <v>137</v>
      </c>
      <c r="G1" s="92" t="s">
        <v>46</v>
      </c>
      <c r="H1" s="92" t="s">
        <v>138</v>
      </c>
      <c r="I1" s="92" t="s">
        <v>97</v>
      </c>
      <c r="J1" s="92" t="s">
        <v>112</v>
      </c>
      <c r="K1" s="92" t="s">
        <v>113</v>
      </c>
      <c r="L1" s="56"/>
      <c r="M1" s="56"/>
      <c r="N1" s="152" t="s">
        <v>94</v>
      </c>
    </row>
    <row r="2" spans="1:14" s="39" customFormat="1" ht="112.5" customHeight="1" thickBot="1">
      <c r="A2" s="37" t="s">
        <v>183</v>
      </c>
      <c r="B2" s="328" t="s">
        <v>133</v>
      </c>
      <c r="C2" s="178" t="s">
        <v>180</v>
      </c>
      <c r="D2" s="38" t="s">
        <v>29</v>
      </c>
      <c r="E2" s="93" t="s">
        <v>106</v>
      </c>
      <c r="F2" s="93" t="s">
        <v>131</v>
      </c>
      <c r="G2" s="93" t="s">
        <v>132</v>
      </c>
      <c r="H2" s="93" t="s">
        <v>41</v>
      </c>
      <c r="I2" s="292" t="s">
        <v>157</v>
      </c>
      <c r="J2" s="93" t="s">
        <v>174</v>
      </c>
      <c r="K2" s="93" t="s">
        <v>124</v>
      </c>
      <c r="L2" s="178"/>
      <c r="M2" s="178"/>
      <c r="N2" s="177" t="s">
        <v>103</v>
      </c>
    </row>
    <row r="3" spans="1:14" s="43" customFormat="1" ht="63.75" customHeight="1" thickBot="1">
      <c r="A3" s="41" t="s">
        <v>181</v>
      </c>
      <c r="B3" s="329" t="s">
        <v>0</v>
      </c>
      <c r="C3" s="57" t="s">
        <v>1</v>
      </c>
      <c r="D3" s="42" t="s">
        <v>162</v>
      </c>
      <c r="E3" s="94" t="s">
        <v>166</v>
      </c>
      <c r="F3" s="94" t="s">
        <v>137</v>
      </c>
      <c r="G3" s="94" t="s">
        <v>47</v>
      </c>
      <c r="H3" s="94" t="s">
        <v>66</v>
      </c>
      <c r="I3" s="94" t="s">
        <v>97</v>
      </c>
      <c r="J3" s="94" t="s">
        <v>6</v>
      </c>
      <c r="K3" s="94" t="s">
        <v>7</v>
      </c>
      <c r="L3" s="179"/>
      <c r="M3" s="179"/>
      <c r="N3" s="171" t="s">
        <v>181</v>
      </c>
    </row>
    <row r="4" spans="1:14" s="25" customFormat="1" ht="13.5" customHeight="1">
      <c r="A4" s="40"/>
      <c r="B4" s="330"/>
      <c r="C4" s="58"/>
      <c r="D4" s="40"/>
      <c r="E4" s="117"/>
      <c r="F4" s="117"/>
      <c r="G4" s="117"/>
      <c r="H4" s="117"/>
      <c r="I4" s="117"/>
      <c r="J4" s="117"/>
      <c r="K4" s="117"/>
      <c r="L4" s="78"/>
      <c r="M4" s="78"/>
      <c r="N4" s="40"/>
    </row>
    <row r="5" spans="1:14" s="5" customFormat="1" ht="28.5" customHeight="1">
      <c r="A5" s="3" t="s">
        <v>28</v>
      </c>
      <c r="B5" s="331"/>
      <c r="C5" s="59"/>
      <c r="D5" s="4"/>
      <c r="E5" s="118"/>
      <c r="F5" s="118"/>
      <c r="G5" s="118"/>
      <c r="H5" s="118"/>
      <c r="I5" s="118"/>
      <c r="J5" s="118"/>
      <c r="K5" s="118"/>
      <c r="L5" s="180"/>
      <c r="M5" s="180"/>
      <c r="N5" s="3" t="s">
        <v>28</v>
      </c>
    </row>
    <row r="6" spans="1:14" s="6" customFormat="1" ht="28.5" customHeight="1">
      <c r="A6" s="6" t="s">
        <v>91</v>
      </c>
      <c r="B6" s="332"/>
      <c r="C6" s="60"/>
      <c r="D6" s="6">
        <v>150</v>
      </c>
      <c r="E6" s="96">
        <f aca="true" t="shared" si="0" ref="E6:E11">B6*C6*D6/1000</f>
        <v>0</v>
      </c>
      <c r="F6" s="115">
        <f aca="true" t="shared" si="1" ref="F6:F12">E6*365</f>
        <v>0</v>
      </c>
      <c r="G6" s="115">
        <f aca="true" t="shared" si="2" ref="G6:G11">E6*3600000</f>
        <v>0</v>
      </c>
      <c r="H6" s="115">
        <f aca="true" t="shared" si="3" ref="H6:H11">E6/0.0002931</f>
        <v>0</v>
      </c>
      <c r="I6" s="115">
        <f aca="true" t="shared" si="4" ref="I6:I11">H6*365</f>
        <v>0</v>
      </c>
      <c r="J6" s="96">
        <f aca="true" t="shared" si="5" ref="J6:J11">0.11*E6</f>
        <v>0</v>
      </c>
      <c r="K6" s="115">
        <f aca="true" t="shared" si="6" ref="K6:K11">365*J6</f>
        <v>0</v>
      </c>
      <c r="L6" s="60"/>
      <c r="M6" s="60"/>
      <c r="N6" s="6" t="s">
        <v>91</v>
      </c>
    </row>
    <row r="7" spans="1:14" ht="28.5" customHeight="1">
      <c r="A7" s="2" t="s">
        <v>93</v>
      </c>
      <c r="D7" s="2">
        <v>12</v>
      </c>
      <c r="E7" s="96">
        <f t="shared" si="0"/>
        <v>0</v>
      </c>
      <c r="F7" s="96">
        <f t="shared" si="1"/>
        <v>0</v>
      </c>
      <c r="G7" s="96">
        <f t="shared" si="2"/>
        <v>0</v>
      </c>
      <c r="H7" s="96">
        <f t="shared" si="3"/>
        <v>0</v>
      </c>
      <c r="I7" s="96">
        <f t="shared" si="4"/>
        <v>0</v>
      </c>
      <c r="J7" s="96">
        <f t="shared" si="5"/>
        <v>0</v>
      </c>
      <c r="K7" s="96">
        <f t="shared" si="6"/>
        <v>0</v>
      </c>
      <c r="N7" s="2" t="s">
        <v>93</v>
      </c>
    </row>
    <row r="8" spans="1:14" ht="28.5" customHeight="1">
      <c r="A8" s="2" t="s">
        <v>82</v>
      </c>
      <c r="D8" s="2">
        <v>50</v>
      </c>
      <c r="E8" s="96">
        <f>B8*C8*D8/1000</f>
        <v>0</v>
      </c>
      <c r="F8" s="96">
        <f t="shared" si="1"/>
        <v>0</v>
      </c>
      <c r="G8" s="96">
        <f>E8*3600000</f>
        <v>0</v>
      </c>
      <c r="H8" s="96">
        <f>E8/0.0002931</f>
        <v>0</v>
      </c>
      <c r="I8" s="96">
        <f>H8*365</f>
        <v>0</v>
      </c>
      <c r="J8" s="96">
        <f>0.11*E8</f>
        <v>0</v>
      </c>
      <c r="K8" s="96">
        <f>365*J8</f>
        <v>0</v>
      </c>
      <c r="N8" s="2" t="s">
        <v>82</v>
      </c>
    </row>
    <row r="9" spans="1:14" ht="28.5" customHeight="1">
      <c r="A9" s="2" t="s">
        <v>107</v>
      </c>
      <c r="D9" s="2">
        <v>165</v>
      </c>
      <c r="E9" s="96">
        <f t="shared" si="0"/>
        <v>0</v>
      </c>
      <c r="F9" s="96">
        <f t="shared" si="1"/>
        <v>0</v>
      </c>
      <c r="G9" s="96">
        <f t="shared" si="2"/>
        <v>0</v>
      </c>
      <c r="H9" s="96">
        <f t="shared" si="3"/>
        <v>0</v>
      </c>
      <c r="I9" s="96">
        <f t="shared" si="4"/>
        <v>0</v>
      </c>
      <c r="J9" s="96">
        <f t="shared" si="5"/>
        <v>0</v>
      </c>
      <c r="K9" s="96">
        <f t="shared" si="6"/>
        <v>0</v>
      </c>
      <c r="N9" s="2" t="s">
        <v>107</v>
      </c>
    </row>
    <row r="10" spans="1:14" ht="28.5" customHeight="1">
      <c r="A10" s="2" t="s">
        <v>70</v>
      </c>
      <c r="D10" s="2">
        <v>195</v>
      </c>
      <c r="E10" s="96">
        <f>B10*C10*D10/1000</f>
        <v>0</v>
      </c>
      <c r="F10" s="96">
        <f t="shared" si="1"/>
        <v>0</v>
      </c>
      <c r="G10" s="96">
        <f>E10*3600000</f>
        <v>0</v>
      </c>
      <c r="H10" s="96">
        <f>E10/0.0002931</f>
        <v>0</v>
      </c>
      <c r="I10" s="96">
        <f>H10*365</f>
        <v>0</v>
      </c>
      <c r="J10" s="96">
        <f>0.11*E10</f>
        <v>0</v>
      </c>
      <c r="K10" s="96">
        <f>365*J10</f>
        <v>0</v>
      </c>
      <c r="N10" s="2" t="s">
        <v>96</v>
      </c>
    </row>
    <row r="11" spans="1:14" ht="28.5" customHeight="1">
      <c r="A11" s="2" t="s">
        <v>84</v>
      </c>
      <c r="D11" s="2">
        <v>270</v>
      </c>
      <c r="E11" s="96">
        <f t="shared" si="0"/>
        <v>0</v>
      </c>
      <c r="F11" s="96">
        <f t="shared" si="1"/>
        <v>0</v>
      </c>
      <c r="G11" s="96">
        <f t="shared" si="2"/>
        <v>0</v>
      </c>
      <c r="H11" s="96">
        <f t="shared" si="3"/>
        <v>0</v>
      </c>
      <c r="I11" s="96">
        <f t="shared" si="4"/>
        <v>0</v>
      </c>
      <c r="J11" s="96">
        <f t="shared" si="5"/>
        <v>0</v>
      </c>
      <c r="K11" s="96">
        <f t="shared" si="6"/>
        <v>0</v>
      </c>
      <c r="N11" s="2" t="s">
        <v>51</v>
      </c>
    </row>
    <row r="12" spans="1:14" s="83" customFormat="1" ht="28.5" customHeight="1">
      <c r="A12" s="83" t="s">
        <v>52</v>
      </c>
      <c r="B12" s="334"/>
      <c r="C12" s="84"/>
      <c r="D12" s="83">
        <v>45</v>
      </c>
      <c r="E12" s="97">
        <f>B12*C12*D12/1000</f>
        <v>0</v>
      </c>
      <c r="F12" s="97">
        <f t="shared" si="1"/>
        <v>0</v>
      </c>
      <c r="G12" s="97">
        <f>E12*3600000</f>
        <v>0</v>
      </c>
      <c r="H12" s="97">
        <f>E12/0.0002931</f>
        <v>0</v>
      </c>
      <c r="I12" s="97">
        <f>H12*365</f>
        <v>0</v>
      </c>
      <c r="J12" s="97">
        <f>0.11*E12</f>
        <v>0</v>
      </c>
      <c r="K12" s="97">
        <f>365*J12</f>
        <v>0</v>
      </c>
      <c r="L12" s="84"/>
      <c r="M12" s="84"/>
      <c r="N12" s="83" t="s">
        <v>52</v>
      </c>
    </row>
    <row r="13" spans="1:14" s="36" customFormat="1" ht="28.5" customHeight="1">
      <c r="A13" s="35" t="s">
        <v>42</v>
      </c>
      <c r="B13" s="335"/>
      <c r="C13" s="63"/>
      <c r="E13" s="99">
        <f aca="true" t="shared" si="7" ref="E13:K13">SUM(E6:E12)</f>
        <v>0</v>
      </c>
      <c r="F13" s="99">
        <f t="shared" si="7"/>
        <v>0</v>
      </c>
      <c r="G13" s="99">
        <f t="shared" si="7"/>
        <v>0</v>
      </c>
      <c r="H13" s="99">
        <f t="shared" si="7"/>
        <v>0</v>
      </c>
      <c r="I13" s="99">
        <f t="shared" si="7"/>
        <v>0</v>
      </c>
      <c r="J13" s="99">
        <f t="shared" si="7"/>
        <v>0</v>
      </c>
      <c r="K13" s="99">
        <f t="shared" si="7"/>
        <v>0</v>
      </c>
      <c r="L13" s="63"/>
      <c r="M13" s="63"/>
      <c r="N13" s="35" t="s">
        <v>42</v>
      </c>
    </row>
    <row r="14" ht="13.5" customHeight="1"/>
    <row r="15" spans="1:14" s="8" customFormat="1" ht="28.5" customHeight="1">
      <c r="A15" s="7" t="s">
        <v>27</v>
      </c>
      <c r="B15" s="336"/>
      <c r="C15" s="64"/>
      <c r="E15" s="100"/>
      <c r="F15" s="100"/>
      <c r="G15" s="100"/>
      <c r="H15" s="100"/>
      <c r="I15" s="100"/>
      <c r="J15" s="100"/>
      <c r="K15" s="100"/>
      <c r="L15" s="64"/>
      <c r="M15" s="64"/>
      <c r="N15" s="7" t="s">
        <v>27</v>
      </c>
    </row>
    <row r="16" spans="1:14" ht="28.5" customHeight="1">
      <c r="A16" s="2" t="s">
        <v>64</v>
      </c>
      <c r="D16" s="2">
        <v>7</v>
      </c>
      <c r="E16" s="96">
        <f>B16*C16*D16/1000</f>
        <v>0</v>
      </c>
      <c r="F16" s="96">
        <f>E16*365</f>
        <v>0</v>
      </c>
      <c r="G16" s="96">
        <f>E16*3600000</f>
        <v>0</v>
      </c>
      <c r="H16" s="96">
        <f>E16/0.0002931</f>
        <v>0</v>
      </c>
      <c r="I16" s="96">
        <f>H16*365</f>
        <v>0</v>
      </c>
      <c r="J16" s="96">
        <f>0.11*E16</f>
        <v>0</v>
      </c>
      <c r="K16" s="96">
        <f>365*J16</f>
        <v>0</v>
      </c>
      <c r="N16" s="2" t="s">
        <v>64</v>
      </c>
    </row>
    <row r="17" spans="1:14" s="22" customFormat="1" ht="28.5" customHeight="1" thickBot="1">
      <c r="A17" s="22" t="s">
        <v>98</v>
      </c>
      <c r="B17" s="337"/>
      <c r="C17" s="62"/>
      <c r="D17" s="22">
        <v>5</v>
      </c>
      <c r="E17" s="98">
        <f>B17*C17*D17/1000</f>
        <v>0</v>
      </c>
      <c r="F17" s="98">
        <f>E17*365</f>
        <v>0</v>
      </c>
      <c r="G17" s="98">
        <f>E17*3600000</f>
        <v>0</v>
      </c>
      <c r="H17" s="98">
        <f>E17/0.0002931</f>
        <v>0</v>
      </c>
      <c r="I17" s="98">
        <f>H17*365</f>
        <v>0</v>
      </c>
      <c r="J17" s="98">
        <f>0.11*E17</f>
        <v>0</v>
      </c>
      <c r="K17" s="98">
        <f>365*J17</f>
        <v>0</v>
      </c>
      <c r="L17" s="62"/>
      <c r="M17" s="62"/>
      <c r="N17" s="22" t="s">
        <v>98</v>
      </c>
    </row>
    <row r="18" spans="1:14" s="34" customFormat="1" ht="28.5" customHeight="1">
      <c r="A18" s="33" t="s">
        <v>121</v>
      </c>
      <c r="B18" s="338"/>
      <c r="C18" s="65"/>
      <c r="E18" s="101">
        <f aca="true" t="shared" si="8" ref="E18:K18">SUM(E16:E17)</f>
        <v>0</v>
      </c>
      <c r="F18" s="101">
        <f t="shared" si="8"/>
        <v>0</v>
      </c>
      <c r="G18" s="101">
        <f t="shared" si="8"/>
        <v>0</v>
      </c>
      <c r="H18" s="101">
        <f t="shared" si="8"/>
        <v>0</v>
      </c>
      <c r="I18" s="101">
        <f t="shared" si="8"/>
        <v>0</v>
      </c>
      <c r="J18" s="101">
        <f t="shared" si="8"/>
        <v>0</v>
      </c>
      <c r="K18" s="101">
        <f t="shared" si="8"/>
        <v>0</v>
      </c>
      <c r="L18" s="65"/>
      <c r="M18" s="65"/>
      <c r="N18" s="33" t="s">
        <v>121</v>
      </c>
    </row>
    <row r="19" spans="1:15" s="26" customFormat="1" ht="10.5" customHeight="1" thickBot="1">
      <c r="A19" s="305"/>
      <c r="B19" s="339"/>
      <c r="C19" s="81"/>
      <c r="E19" s="114"/>
      <c r="F19" s="114"/>
      <c r="G19" s="114"/>
      <c r="H19" s="114"/>
      <c r="I19" s="114"/>
      <c r="J19" s="114"/>
      <c r="K19" s="114"/>
      <c r="L19" s="81"/>
      <c r="M19" s="81"/>
      <c r="N19" s="305"/>
      <c r="O19" s="306"/>
    </row>
    <row r="20" spans="1:14" s="43" customFormat="1" ht="63.75" customHeight="1" thickBot="1">
      <c r="A20" s="41" t="s">
        <v>181</v>
      </c>
      <c r="B20" s="329" t="s">
        <v>0</v>
      </c>
      <c r="C20" s="57" t="s">
        <v>1</v>
      </c>
      <c r="D20" s="42" t="s">
        <v>162</v>
      </c>
      <c r="E20" s="94" t="s">
        <v>166</v>
      </c>
      <c r="F20" s="94" t="s">
        <v>137</v>
      </c>
      <c r="G20" s="94" t="s">
        <v>47</v>
      </c>
      <c r="H20" s="94" t="s">
        <v>66</v>
      </c>
      <c r="I20" s="94" t="s">
        <v>97</v>
      </c>
      <c r="J20" s="94" t="s">
        <v>6</v>
      </c>
      <c r="K20" s="94" t="s">
        <v>8</v>
      </c>
      <c r="L20" s="179"/>
      <c r="M20" s="179"/>
      <c r="N20" s="171" t="s">
        <v>181</v>
      </c>
    </row>
    <row r="21" ht="15.75" customHeight="1"/>
    <row r="22" spans="1:14" s="10" customFormat="1" ht="39" customHeight="1">
      <c r="A22" s="9" t="s">
        <v>59</v>
      </c>
      <c r="B22" s="340"/>
      <c r="C22" s="66"/>
      <c r="E22" s="102"/>
      <c r="F22" s="102"/>
      <c r="G22" s="102"/>
      <c r="H22" s="102"/>
      <c r="I22" s="102"/>
      <c r="J22" s="102"/>
      <c r="K22" s="102"/>
      <c r="L22" s="66"/>
      <c r="M22" s="66"/>
      <c r="N22" s="9" t="s">
        <v>26</v>
      </c>
    </row>
    <row r="23" spans="1:14" ht="28.5" customHeight="1">
      <c r="A23" s="2" t="s">
        <v>65</v>
      </c>
      <c r="D23" s="2">
        <v>3800</v>
      </c>
      <c r="E23" s="96">
        <f>B23*C23*D23/1000</f>
        <v>0</v>
      </c>
      <c r="F23" s="96">
        <f>E23*365</f>
        <v>0</v>
      </c>
      <c r="G23" s="96">
        <f>E23*3600000</f>
        <v>0</v>
      </c>
      <c r="H23" s="96">
        <f>E23/0.0002931</f>
        <v>0</v>
      </c>
      <c r="I23" s="96">
        <f>H23*365</f>
        <v>0</v>
      </c>
      <c r="J23" s="96">
        <f>0.11*E23</f>
        <v>0</v>
      </c>
      <c r="K23" s="96">
        <f>365*J23</f>
        <v>0</v>
      </c>
      <c r="N23" s="2" t="s">
        <v>65</v>
      </c>
    </row>
    <row r="24" spans="1:14" ht="30.75" customHeight="1">
      <c r="A24" s="2" t="s">
        <v>44</v>
      </c>
      <c r="D24" s="2">
        <v>1500</v>
      </c>
      <c r="E24" s="96">
        <f>B24*C24*D24/1000</f>
        <v>0</v>
      </c>
      <c r="F24" s="96">
        <f>E24*365</f>
        <v>0</v>
      </c>
      <c r="G24" s="96">
        <f>E24*3600000</f>
        <v>0</v>
      </c>
      <c r="H24" s="96">
        <f>E24/0.0002931</f>
        <v>0</v>
      </c>
      <c r="I24" s="96">
        <f>H24*365</f>
        <v>0</v>
      </c>
      <c r="J24" s="96">
        <f>0.11*E24</f>
        <v>0</v>
      </c>
      <c r="K24" s="96">
        <f>365*J24</f>
        <v>0</v>
      </c>
      <c r="N24" s="2" t="s">
        <v>50</v>
      </c>
    </row>
    <row r="25" spans="1:14" s="22" customFormat="1" ht="34.5" customHeight="1" thickBot="1">
      <c r="A25" s="22" t="s">
        <v>83</v>
      </c>
      <c r="B25" s="337"/>
      <c r="C25" s="62"/>
      <c r="D25" s="22">
        <v>230</v>
      </c>
      <c r="E25" s="98">
        <f>B25*C25*D25/1000</f>
        <v>0</v>
      </c>
      <c r="F25" s="98">
        <f>E25*365</f>
        <v>0</v>
      </c>
      <c r="G25" s="98">
        <f>E25*3600000</f>
        <v>0</v>
      </c>
      <c r="H25" s="98">
        <f>E25/0.0002931</f>
        <v>0</v>
      </c>
      <c r="I25" s="98">
        <f>H25*365</f>
        <v>0</v>
      </c>
      <c r="J25" s="98">
        <f>0.11*E25</f>
        <v>0</v>
      </c>
      <c r="K25" s="98">
        <f>365*J25</f>
        <v>0</v>
      </c>
      <c r="L25" s="62"/>
      <c r="M25" s="62"/>
      <c r="N25" s="22" t="s">
        <v>67</v>
      </c>
    </row>
    <row r="26" spans="1:14" s="32" customFormat="1" ht="28.5" customHeight="1">
      <c r="A26" s="31" t="s">
        <v>122</v>
      </c>
      <c r="B26" s="341"/>
      <c r="C26" s="67"/>
      <c r="E26" s="103">
        <f aca="true" t="shared" si="9" ref="E26:K26">SUM(E23:E25)</f>
        <v>0</v>
      </c>
      <c r="F26" s="103">
        <f t="shared" si="9"/>
        <v>0</v>
      </c>
      <c r="G26" s="103">
        <f t="shared" si="9"/>
        <v>0</v>
      </c>
      <c r="H26" s="103">
        <f t="shared" si="9"/>
        <v>0</v>
      </c>
      <c r="I26" s="103">
        <f t="shared" si="9"/>
        <v>0</v>
      </c>
      <c r="J26" s="103">
        <f t="shared" si="9"/>
        <v>0</v>
      </c>
      <c r="K26" s="103">
        <f t="shared" si="9"/>
        <v>0</v>
      </c>
      <c r="L26" s="67"/>
      <c r="M26" s="67"/>
      <c r="N26" s="31" t="s">
        <v>122</v>
      </c>
    </row>
    <row r="27" ht="13.5" customHeight="1"/>
    <row r="28" spans="1:14" s="12" customFormat="1" ht="28.5" customHeight="1">
      <c r="A28" s="19" t="s">
        <v>141</v>
      </c>
      <c r="B28" s="342"/>
      <c r="C28" s="68"/>
      <c r="D28" s="11"/>
      <c r="E28" s="119"/>
      <c r="F28" s="119"/>
      <c r="G28" s="119"/>
      <c r="H28" s="104"/>
      <c r="I28" s="119"/>
      <c r="J28" s="119"/>
      <c r="K28" s="119"/>
      <c r="L28" s="181"/>
      <c r="M28" s="181"/>
      <c r="N28" s="19" t="s">
        <v>141</v>
      </c>
    </row>
    <row r="29" spans="1:14" s="22" customFormat="1" ht="28.5" customHeight="1" thickBot="1">
      <c r="A29" s="22" t="s">
        <v>144</v>
      </c>
      <c r="B29" s="337">
        <v>8</v>
      </c>
      <c r="C29" s="62">
        <v>5</v>
      </c>
      <c r="D29" s="22">
        <v>60</v>
      </c>
      <c r="E29" s="98">
        <f>B29*C29*D29/1000</f>
        <v>2.4</v>
      </c>
      <c r="F29" s="98">
        <f>E29*365</f>
        <v>876</v>
      </c>
      <c r="G29" s="98">
        <f>E29*3600000</f>
        <v>8640000</v>
      </c>
      <c r="H29" s="98">
        <f>E29/0.0002931</f>
        <v>8188.33162743091</v>
      </c>
      <c r="I29" s="98">
        <f>H29*365</f>
        <v>2988741.044012282</v>
      </c>
      <c r="J29" s="98">
        <f>0.11*E29</f>
        <v>0.264</v>
      </c>
      <c r="K29" s="98">
        <f>365*J29</f>
        <v>96.36</v>
      </c>
      <c r="L29" s="62"/>
      <c r="M29" s="62"/>
      <c r="N29" s="22" t="s">
        <v>144</v>
      </c>
    </row>
    <row r="30" spans="1:14" s="30" customFormat="1" ht="28.5" customHeight="1">
      <c r="A30" s="29" t="s">
        <v>109</v>
      </c>
      <c r="B30" s="343"/>
      <c r="C30" s="69"/>
      <c r="E30" s="105">
        <f aca="true" t="shared" si="10" ref="E30:K30">SUM(E29)</f>
        <v>2.4</v>
      </c>
      <c r="F30" s="105">
        <f t="shared" si="10"/>
        <v>876</v>
      </c>
      <c r="G30" s="105">
        <f t="shared" si="10"/>
        <v>8640000</v>
      </c>
      <c r="H30" s="105">
        <f t="shared" si="10"/>
        <v>8188.33162743091</v>
      </c>
      <c r="I30" s="105">
        <f t="shared" si="10"/>
        <v>2988741.044012282</v>
      </c>
      <c r="J30" s="105">
        <f t="shared" si="10"/>
        <v>0.264</v>
      </c>
      <c r="K30" s="105">
        <f t="shared" si="10"/>
        <v>96.36</v>
      </c>
      <c r="L30" s="69"/>
      <c r="M30" s="69"/>
      <c r="N30" s="29" t="s">
        <v>109</v>
      </c>
    </row>
    <row r="31" spans="1:15" s="26" customFormat="1" ht="12" customHeight="1" thickBot="1">
      <c r="A31" s="305"/>
      <c r="B31" s="339"/>
      <c r="C31" s="81"/>
      <c r="E31" s="114"/>
      <c r="F31" s="114"/>
      <c r="G31" s="114"/>
      <c r="H31" s="114"/>
      <c r="I31" s="114"/>
      <c r="J31" s="114"/>
      <c r="K31" s="114"/>
      <c r="L31" s="81"/>
      <c r="M31" s="81"/>
      <c r="N31" s="305"/>
      <c r="O31" s="306"/>
    </row>
    <row r="32" spans="1:15" s="30" customFormat="1" ht="54.75" customHeight="1" thickBot="1">
      <c r="A32" s="41" t="s">
        <v>181</v>
      </c>
      <c r="B32" s="329" t="s">
        <v>116</v>
      </c>
      <c r="C32" s="57" t="s">
        <v>117</v>
      </c>
      <c r="D32" s="42" t="s">
        <v>118</v>
      </c>
      <c r="E32" s="94" t="s">
        <v>166</v>
      </c>
      <c r="F32" s="94" t="s">
        <v>137</v>
      </c>
      <c r="G32" s="94" t="s">
        <v>47</v>
      </c>
      <c r="H32" s="94" t="s">
        <v>119</v>
      </c>
      <c r="I32" s="94" t="s">
        <v>97</v>
      </c>
      <c r="J32" s="94" t="s">
        <v>9</v>
      </c>
      <c r="K32" s="94" t="s">
        <v>8</v>
      </c>
      <c r="L32" s="179"/>
      <c r="M32" s="179"/>
      <c r="N32" s="171" t="s">
        <v>181</v>
      </c>
      <c r="O32"/>
    </row>
    <row r="33" ht="12" customHeight="1"/>
    <row r="34" spans="1:14" s="14" customFormat="1" ht="45" customHeight="1">
      <c r="A34" s="13" t="s">
        <v>5</v>
      </c>
      <c r="B34" s="402" t="s">
        <v>179</v>
      </c>
      <c r="C34" s="403"/>
      <c r="E34" s="106"/>
      <c r="F34" s="106"/>
      <c r="G34" s="106"/>
      <c r="H34" s="106"/>
      <c r="I34" s="106"/>
      <c r="J34" s="106"/>
      <c r="K34" s="106"/>
      <c r="L34" s="326"/>
      <c r="M34" s="326"/>
      <c r="N34" s="13" t="s">
        <v>25</v>
      </c>
    </row>
    <row r="35" spans="1:14" ht="55.5" customHeight="1">
      <c r="A35" s="2" t="s">
        <v>43</v>
      </c>
      <c r="D35" s="2">
        <v>800</v>
      </c>
      <c r="E35" s="115">
        <f>B35*C35*D35/1000</f>
        <v>0</v>
      </c>
      <c r="F35" s="96">
        <f>E35*365</f>
        <v>0</v>
      </c>
      <c r="G35" s="96">
        <f>E35*3600000</f>
        <v>0</v>
      </c>
      <c r="H35" s="96">
        <f>E35/0.0002931</f>
        <v>0</v>
      </c>
      <c r="I35" s="96">
        <f>H35*365</f>
        <v>0</v>
      </c>
      <c r="J35" s="96">
        <f>0.11*E35</f>
        <v>0</v>
      </c>
      <c r="K35" s="96">
        <f>365*J35</f>
        <v>0</v>
      </c>
      <c r="N35" s="2" t="s">
        <v>76</v>
      </c>
    </row>
    <row r="36" spans="1:14" ht="28.5" customHeight="1">
      <c r="A36" s="2" t="s">
        <v>3</v>
      </c>
      <c r="D36" s="2">
        <v>4400</v>
      </c>
      <c r="E36" s="115">
        <f>B36*C36*D36/1000</f>
        <v>0</v>
      </c>
      <c r="F36" s="96">
        <f>E36*365</f>
        <v>0</v>
      </c>
      <c r="G36" s="96">
        <f>E36*3600000</f>
        <v>0</v>
      </c>
      <c r="H36" s="96">
        <f>E36/0.0002931</f>
        <v>0</v>
      </c>
      <c r="I36" s="96">
        <f>H36*365</f>
        <v>0</v>
      </c>
      <c r="J36" s="96">
        <f>0.11*E36</f>
        <v>0</v>
      </c>
      <c r="K36" s="96">
        <f>365*J36</f>
        <v>0</v>
      </c>
      <c r="N36" s="2" t="s">
        <v>3</v>
      </c>
    </row>
    <row r="37" spans="1:14" ht="40.5" customHeight="1">
      <c r="A37" s="2" t="s">
        <v>77</v>
      </c>
      <c r="D37" s="2">
        <v>1500</v>
      </c>
      <c r="E37" s="115">
        <f>B37*C37*D37/1000</f>
        <v>0</v>
      </c>
      <c r="F37" s="96">
        <f>E37*365</f>
        <v>0</v>
      </c>
      <c r="G37" s="96">
        <f>E37*3600000</f>
        <v>0</v>
      </c>
      <c r="H37" s="96">
        <f>E37/0.0002931</f>
        <v>0</v>
      </c>
      <c r="I37" s="96">
        <f>H37*365</f>
        <v>0</v>
      </c>
      <c r="J37" s="96">
        <f>0.11*E37</f>
        <v>0</v>
      </c>
      <c r="K37" s="96">
        <f>365*J37</f>
        <v>0</v>
      </c>
      <c r="N37" s="2" t="s">
        <v>34</v>
      </c>
    </row>
    <row r="38" spans="1:14" ht="45.75" customHeight="1">
      <c r="A38" s="2" t="s">
        <v>78</v>
      </c>
      <c r="D38" s="2">
        <v>1500</v>
      </c>
      <c r="E38" s="115">
        <f>B38*C38*D38/1000</f>
        <v>0</v>
      </c>
      <c r="F38" s="96">
        <f>E38*365</f>
        <v>0</v>
      </c>
      <c r="G38" s="96">
        <f>E38*3600000</f>
        <v>0</v>
      </c>
      <c r="H38" s="96">
        <f>E38/0.0002931</f>
        <v>0</v>
      </c>
      <c r="I38" s="96">
        <f>H38*365</f>
        <v>0</v>
      </c>
      <c r="J38" s="96">
        <f>0.11*E38</f>
        <v>0</v>
      </c>
      <c r="K38" s="96">
        <f>365*J38</f>
        <v>0</v>
      </c>
      <c r="N38" s="2" t="s">
        <v>35</v>
      </c>
    </row>
    <row r="39" spans="1:14" ht="28.5" customHeight="1">
      <c r="A39" s="2" t="s">
        <v>143</v>
      </c>
      <c r="B39" s="333">
        <v>24</v>
      </c>
      <c r="C39" s="61">
        <v>1</v>
      </c>
      <c r="D39" s="2">
        <v>300</v>
      </c>
      <c r="E39" s="115">
        <f>B39*C39*D39/1000</f>
        <v>7.2</v>
      </c>
      <c r="F39" s="96">
        <f>E39*365</f>
        <v>2628</v>
      </c>
      <c r="G39" s="96">
        <f>E39*3600000</f>
        <v>25920000</v>
      </c>
      <c r="H39" s="96">
        <f>E39/0.0002931</f>
        <v>24564.994882292733</v>
      </c>
      <c r="I39" s="96">
        <f>H39*365</f>
        <v>8966223.132036848</v>
      </c>
      <c r="J39" s="96">
        <f>0.11*E39</f>
        <v>0.792</v>
      </c>
      <c r="K39" s="96">
        <f>365*J39</f>
        <v>289.08000000000004</v>
      </c>
      <c r="N39" s="2" t="s">
        <v>143</v>
      </c>
    </row>
    <row r="40" spans="1:14" s="28" customFormat="1" ht="28.5" customHeight="1">
      <c r="A40" s="27" t="s">
        <v>24</v>
      </c>
      <c r="B40" s="344"/>
      <c r="C40" s="70"/>
      <c r="E40" s="107">
        <f aca="true" t="shared" si="11" ref="E40:K40">SUM(E35:E39)</f>
        <v>7.2</v>
      </c>
      <c r="F40" s="107">
        <f t="shared" si="11"/>
        <v>2628</v>
      </c>
      <c r="G40" s="107">
        <f t="shared" si="11"/>
        <v>25920000</v>
      </c>
      <c r="H40" s="107">
        <f t="shared" si="11"/>
        <v>24564.994882292733</v>
      </c>
      <c r="I40" s="107">
        <f t="shared" si="11"/>
        <v>8966223.132036848</v>
      </c>
      <c r="J40" s="107">
        <f t="shared" si="11"/>
        <v>0.792</v>
      </c>
      <c r="K40" s="107">
        <f t="shared" si="11"/>
        <v>289.08000000000004</v>
      </c>
      <c r="L40" s="70"/>
      <c r="M40" s="70"/>
      <c r="N40" s="27" t="s">
        <v>24</v>
      </c>
    </row>
    <row r="41" ht="13.5" customHeight="1">
      <c r="E41" s="115"/>
    </row>
    <row r="42" spans="1:14" s="16" customFormat="1" ht="54.75" customHeight="1">
      <c r="A42" s="15" t="s">
        <v>125</v>
      </c>
      <c r="B42" s="345"/>
      <c r="C42" s="71"/>
      <c r="D42" s="17"/>
      <c r="E42" s="121"/>
      <c r="F42" s="120"/>
      <c r="G42" s="120"/>
      <c r="H42" s="108"/>
      <c r="I42" s="120"/>
      <c r="J42" s="108"/>
      <c r="K42" s="108"/>
      <c r="L42" s="71"/>
      <c r="M42" s="71"/>
      <c r="N42" s="15" t="s">
        <v>30</v>
      </c>
    </row>
    <row r="43" spans="1:14" ht="28.5" customHeight="1">
      <c r="A43" s="2" t="s">
        <v>167</v>
      </c>
      <c r="B43" s="333">
        <v>24</v>
      </c>
      <c r="C43" s="61">
        <v>1</v>
      </c>
      <c r="D43" s="2">
        <v>20000</v>
      </c>
      <c r="E43" s="115">
        <f>B43*C43*D43/1000/3</f>
        <v>160</v>
      </c>
      <c r="F43" s="96">
        <f>E43*365</f>
        <v>58400</v>
      </c>
      <c r="G43" s="96">
        <f>E43*3600000</f>
        <v>576000000</v>
      </c>
      <c r="H43" s="96">
        <f>E43/0.0002931</f>
        <v>545888.7751620607</v>
      </c>
      <c r="I43" s="96">
        <f>H43*365</f>
        <v>199249402.9341522</v>
      </c>
      <c r="J43" s="96">
        <f>0.11*E43</f>
        <v>17.6</v>
      </c>
      <c r="K43" s="96">
        <f>365*J43</f>
        <v>6424.000000000001</v>
      </c>
      <c r="N43" s="2" t="s">
        <v>168</v>
      </c>
    </row>
    <row r="44" spans="1:14" s="24" customFormat="1" ht="28.5" customHeight="1">
      <c r="A44" s="23" t="s">
        <v>68</v>
      </c>
      <c r="B44" s="346"/>
      <c r="C44" s="72"/>
      <c r="E44" s="109">
        <f aca="true" t="shared" si="12" ref="E44:K44">SUM(E43:E43)</f>
        <v>160</v>
      </c>
      <c r="F44" s="109">
        <f t="shared" si="12"/>
        <v>58400</v>
      </c>
      <c r="G44" s="109">
        <f t="shared" si="12"/>
        <v>576000000</v>
      </c>
      <c r="H44" s="122">
        <f t="shared" si="12"/>
        <v>545888.7751620607</v>
      </c>
      <c r="I44" s="109">
        <f t="shared" si="12"/>
        <v>199249402.9341522</v>
      </c>
      <c r="J44" s="109">
        <f t="shared" si="12"/>
        <v>17.6</v>
      </c>
      <c r="K44" s="109">
        <f t="shared" si="12"/>
        <v>6424.000000000001</v>
      </c>
      <c r="L44" s="72"/>
      <c r="M44" s="72"/>
      <c r="N44" s="23" t="s">
        <v>68</v>
      </c>
    </row>
    <row r="45" spans="1:14" s="309" customFormat="1" ht="9" customHeight="1" thickBot="1">
      <c r="A45" s="307"/>
      <c r="B45" s="347"/>
      <c r="C45" s="308"/>
      <c r="E45" s="310"/>
      <c r="F45" s="310"/>
      <c r="G45" s="310"/>
      <c r="H45" s="111"/>
      <c r="I45" s="310"/>
      <c r="J45" s="310"/>
      <c r="K45" s="310"/>
      <c r="L45" s="308"/>
      <c r="M45" s="308"/>
      <c r="N45" s="307"/>
    </row>
    <row r="46" spans="1:14" s="49" customFormat="1" ht="66.75" customHeight="1" thickBot="1">
      <c r="A46" s="47" t="s">
        <v>182</v>
      </c>
      <c r="B46" s="348" t="s">
        <v>120</v>
      </c>
      <c r="C46" s="73" t="s">
        <v>177</v>
      </c>
      <c r="D46" s="48" t="s">
        <v>71</v>
      </c>
      <c r="E46" s="110" t="s">
        <v>111</v>
      </c>
      <c r="F46" s="110" t="s">
        <v>137</v>
      </c>
      <c r="G46" s="110" t="s">
        <v>48</v>
      </c>
      <c r="H46" s="110" t="s">
        <v>66</v>
      </c>
      <c r="I46" s="110" t="s">
        <v>97</v>
      </c>
      <c r="J46" s="110" t="s">
        <v>10</v>
      </c>
      <c r="K46" s="110" t="s">
        <v>11</v>
      </c>
      <c r="L46" s="182"/>
      <c r="M46" s="182"/>
      <c r="N46" s="163" t="s">
        <v>182</v>
      </c>
    </row>
    <row r="47" spans="1:14" s="55" customFormat="1" ht="15" customHeight="1">
      <c r="A47" s="53"/>
      <c r="B47" s="349"/>
      <c r="C47" s="74"/>
      <c r="D47" s="54"/>
      <c r="E47" s="123"/>
      <c r="F47" s="123"/>
      <c r="G47" s="123"/>
      <c r="H47" s="123"/>
      <c r="I47" s="123"/>
      <c r="J47" s="123"/>
      <c r="K47" s="123"/>
      <c r="L47" s="91"/>
      <c r="M47" s="91"/>
      <c r="N47" s="53"/>
    </row>
    <row r="48" spans="1:14" s="46" customFormat="1" ht="45.75" customHeight="1">
      <c r="A48" s="44" t="s">
        <v>79</v>
      </c>
      <c r="B48" s="350"/>
      <c r="C48" s="75"/>
      <c r="D48" s="45"/>
      <c r="E48" s="125"/>
      <c r="F48" s="125"/>
      <c r="G48" s="125"/>
      <c r="H48" s="125"/>
      <c r="I48" s="125"/>
      <c r="J48" s="125"/>
      <c r="K48" s="125"/>
      <c r="L48" s="183"/>
      <c r="M48" s="183"/>
      <c r="N48" s="85" t="s">
        <v>81</v>
      </c>
    </row>
    <row r="49" spans="1:14" ht="42" customHeight="1">
      <c r="A49" s="2" t="s">
        <v>142</v>
      </c>
      <c r="B49" s="333">
        <v>1</v>
      </c>
      <c r="C49" s="61">
        <v>5</v>
      </c>
      <c r="D49" s="2">
        <v>1200</v>
      </c>
      <c r="E49" s="96">
        <f>B49*C49*D49/1000</f>
        <v>6</v>
      </c>
      <c r="F49" s="124">
        <f aca="true" t="shared" si="13" ref="F49:F54">E49*52</f>
        <v>312</v>
      </c>
      <c r="G49" s="124">
        <f>E49*3600000</f>
        <v>21600000</v>
      </c>
      <c r="H49" s="96">
        <f>E49/0.0002931</f>
        <v>20470.829068577277</v>
      </c>
      <c r="I49" s="96">
        <f>H49*52</f>
        <v>1064483.1115660183</v>
      </c>
      <c r="J49" s="96">
        <f>0.11*E49</f>
        <v>0.66</v>
      </c>
      <c r="K49" s="96">
        <f>52*J49</f>
        <v>34.32</v>
      </c>
      <c r="N49" s="2" t="s">
        <v>108</v>
      </c>
    </row>
    <row r="50" spans="1:14" ht="54.75" customHeight="1">
      <c r="A50" s="2" t="s">
        <v>62</v>
      </c>
      <c r="B50" s="333">
        <v>1</v>
      </c>
      <c r="C50" s="61">
        <v>5</v>
      </c>
      <c r="D50" s="2">
        <v>4400</v>
      </c>
      <c r="E50" s="96">
        <f>B50*C50*D50/1000</f>
        <v>22</v>
      </c>
      <c r="F50" s="96">
        <f t="shared" si="13"/>
        <v>1144</v>
      </c>
      <c r="G50" s="96">
        <f>E50*3600000</f>
        <v>79200000</v>
      </c>
      <c r="H50" s="96">
        <f>E50/0.0002931</f>
        <v>75059.70658478334</v>
      </c>
      <c r="I50" s="96">
        <f>H50*52</f>
        <v>3903104.742408734</v>
      </c>
      <c r="J50" s="96">
        <f>0.11*E50</f>
        <v>2.42</v>
      </c>
      <c r="K50" s="96">
        <f>52*J50</f>
        <v>125.84</v>
      </c>
      <c r="N50" s="2" t="s">
        <v>63</v>
      </c>
    </row>
    <row r="51" spans="1:14" ht="28.5" customHeight="1">
      <c r="A51" s="2" t="s">
        <v>173</v>
      </c>
      <c r="B51" s="333">
        <v>0.5</v>
      </c>
      <c r="C51" s="61">
        <v>2</v>
      </c>
      <c r="D51" s="2">
        <v>1100</v>
      </c>
      <c r="E51" s="96">
        <f>B51*C51*D51/1000</f>
        <v>1.1</v>
      </c>
      <c r="F51" s="96">
        <f t="shared" si="13"/>
        <v>57.2</v>
      </c>
      <c r="G51" s="96">
        <f>E51*3600000</f>
        <v>3960000.0000000005</v>
      </c>
      <c r="H51" s="96">
        <f>E51/0.0002931</f>
        <v>3752.9853292391676</v>
      </c>
      <c r="I51" s="96">
        <f>H51*52</f>
        <v>195155.2371204367</v>
      </c>
      <c r="J51" s="96">
        <f>0.11*E51</f>
        <v>0.12100000000000001</v>
      </c>
      <c r="K51" s="96">
        <f>52*J51</f>
        <v>6.292000000000001</v>
      </c>
      <c r="N51" s="2" t="s">
        <v>173</v>
      </c>
    </row>
    <row r="52" spans="1:14" ht="28.5" customHeight="1" thickBot="1">
      <c r="A52" s="2" t="s">
        <v>156</v>
      </c>
      <c r="B52" s="333">
        <v>1</v>
      </c>
      <c r="C52" s="61">
        <v>7</v>
      </c>
      <c r="D52" s="2">
        <v>600</v>
      </c>
      <c r="E52" s="96">
        <f>B52*C52*D52/1000</f>
        <v>4.2</v>
      </c>
      <c r="F52" s="96">
        <f t="shared" si="13"/>
        <v>218.4</v>
      </c>
      <c r="G52" s="96">
        <f>E52*3600000</f>
        <v>15120000</v>
      </c>
      <c r="H52" s="96">
        <f>E52/0.0002931</f>
        <v>14329.580348004094</v>
      </c>
      <c r="I52" s="96">
        <f>H52*52</f>
        <v>745138.1780962129</v>
      </c>
      <c r="J52" s="96">
        <f>0.11*E52</f>
        <v>0.462</v>
      </c>
      <c r="K52" s="96">
        <f>52*J52</f>
        <v>24.024</v>
      </c>
      <c r="N52" s="22" t="s">
        <v>156</v>
      </c>
    </row>
    <row r="53" spans="1:14" s="25" customFormat="1" ht="28.5" customHeight="1">
      <c r="A53" s="25" t="s">
        <v>99</v>
      </c>
      <c r="B53" s="351">
        <v>1</v>
      </c>
      <c r="C53" s="78">
        <v>3</v>
      </c>
      <c r="D53" s="25">
        <v>650</v>
      </c>
      <c r="E53" s="95">
        <f>B53*C53*D53/1000</f>
        <v>1.95</v>
      </c>
      <c r="F53" s="96">
        <f t="shared" si="13"/>
        <v>101.39999999999999</v>
      </c>
      <c r="G53" s="95">
        <f>E53*3600000</f>
        <v>7020000</v>
      </c>
      <c r="H53" s="95">
        <f>E53/0.0002931</f>
        <v>6653.019447287615</v>
      </c>
      <c r="I53" s="95">
        <f>H53*52</f>
        <v>345957.011258956</v>
      </c>
      <c r="J53" s="95">
        <f>0.11*E53</f>
        <v>0.2145</v>
      </c>
      <c r="K53" s="95">
        <f>52*J53</f>
        <v>11.154</v>
      </c>
      <c r="L53" s="78"/>
      <c r="M53" s="78"/>
      <c r="N53" s="2" t="s">
        <v>99</v>
      </c>
    </row>
    <row r="54" spans="1:14" s="298" customFormat="1" ht="28.5" customHeight="1">
      <c r="A54" s="296" t="s">
        <v>140</v>
      </c>
      <c r="B54" s="352"/>
      <c r="C54" s="297"/>
      <c r="E54" s="299">
        <f aca="true" t="shared" si="14" ref="E54:K54">SUM(E49:E53)</f>
        <v>35.25000000000001</v>
      </c>
      <c r="F54" s="300">
        <f t="shared" si="13"/>
        <v>1833.0000000000005</v>
      </c>
      <c r="G54" s="299">
        <f t="shared" si="14"/>
        <v>126900000</v>
      </c>
      <c r="H54" s="300">
        <f t="shared" si="14"/>
        <v>120266.1207778915</v>
      </c>
      <c r="I54" s="299">
        <f t="shared" si="14"/>
        <v>6253838.280450357</v>
      </c>
      <c r="J54" s="299">
        <f t="shared" si="14"/>
        <v>3.8775000000000004</v>
      </c>
      <c r="K54" s="299">
        <f t="shared" si="14"/>
        <v>201.63</v>
      </c>
      <c r="L54" s="297"/>
      <c r="M54" s="297"/>
      <c r="N54" s="296" t="s">
        <v>140</v>
      </c>
    </row>
    <row r="55" spans="1:14" s="313" customFormat="1" ht="12" customHeight="1" thickBot="1">
      <c r="A55" s="311"/>
      <c r="B55" s="353"/>
      <c r="C55" s="312"/>
      <c r="E55" s="314"/>
      <c r="F55" s="114"/>
      <c r="G55" s="314"/>
      <c r="H55" s="114"/>
      <c r="I55" s="314"/>
      <c r="J55" s="314"/>
      <c r="K55" s="314"/>
      <c r="L55" s="312"/>
      <c r="M55" s="312"/>
      <c r="N55" s="307"/>
    </row>
    <row r="56" spans="1:14" s="50" customFormat="1" ht="61.5" customHeight="1" thickBot="1">
      <c r="A56" s="143" t="s">
        <v>54</v>
      </c>
      <c r="B56" s="354" t="s">
        <v>55</v>
      </c>
      <c r="C56" s="77" t="s">
        <v>56</v>
      </c>
      <c r="D56" s="50" t="s">
        <v>184</v>
      </c>
      <c r="E56" s="141" t="s">
        <v>111</v>
      </c>
      <c r="F56" s="141" t="s">
        <v>137</v>
      </c>
      <c r="G56" s="141" t="s">
        <v>49</v>
      </c>
      <c r="H56" s="141" t="s">
        <v>146</v>
      </c>
      <c r="I56" s="141" t="s">
        <v>97</v>
      </c>
      <c r="J56" s="141" t="s">
        <v>12</v>
      </c>
      <c r="K56" s="141" t="s">
        <v>13</v>
      </c>
      <c r="L56" s="77"/>
      <c r="M56" s="77"/>
      <c r="N56" s="158" t="s">
        <v>31</v>
      </c>
    </row>
    <row r="57" spans="1:14" s="25" customFormat="1" ht="28.5" customHeight="1">
      <c r="A57" s="25" t="s">
        <v>57</v>
      </c>
      <c r="B57" s="351">
        <v>200</v>
      </c>
      <c r="C57" s="78">
        <v>52</v>
      </c>
      <c r="D57" s="25">
        <v>39</v>
      </c>
      <c r="E57" s="95">
        <f>0.0002931*H57</f>
        <v>187.8846153846154</v>
      </c>
      <c r="F57" s="95">
        <f>C57*E57</f>
        <v>9770</v>
      </c>
      <c r="G57" s="95">
        <f>E57*3600000</f>
        <v>676384615.3846154</v>
      </c>
      <c r="H57" s="95">
        <f>B57*125000/D57</f>
        <v>641025.641025641</v>
      </c>
      <c r="I57" s="95">
        <f>H57*C57</f>
        <v>33333333.333333332</v>
      </c>
      <c r="J57" s="95">
        <f>0.11*E57</f>
        <v>20.66730769230769</v>
      </c>
      <c r="K57" s="95">
        <f>J57*C57</f>
        <v>1074.7</v>
      </c>
      <c r="L57" s="78"/>
      <c r="M57" s="78"/>
      <c r="N57" s="25" t="s">
        <v>57</v>
      </c>
    </row>
    <row r="58" spans="1:14" ht="28.5" customHeight="1">
      <c r="A58" s="2" t="s">
        <v>154</v>
      </c>
      <c r="B58" s="333">
        <v>30</v>
      </c>
      <c r="C58" s="61">
        <v>20</v>
      </c>
      <c r="D58" s="2">
        <v>78</v>
      </c>
      <c r="E58" s="96">
        <f>0.0002931*H58</f>
        <v>15.635757692307694</v>
      </c>
      <c r="F58" s="96">
        <f>C58*E58</f>
        <v>312.7151538461539</v>
      </c>
      <c r="G58" s="96">
        <f>E58*3600000</f>
        <v>56288727.692307696</v>
      </c>
      <c r="H58" s="96">
        <f>B58*138700/D58</f>
        <v>53346.153846153844</v>
      </c>
      <c r="I58" s="96">
        <f>H58*C58</f>
        <v>1066923.076923077</v>
      </c>
      <c r="J58" s="96">
        <f>0.11*E58</f>
        <v>1.7199333461538464</v>
      </c>
      <c r="K58" s="96">
        <f>J58*C58</f>
        <v>34.39866692307693</v>
      </c>
      <c r="N58" s="2" t="s">
        <v>58</v>
      </c>
    </row>
    <row r="59" spans="1:14" s="148" customFormat="1" ht="28.5" customHeight="1">
      <c r="A59" s="146" t="s">
        <v>85</v>
      </c>
      <c r="B59" s="355"/>
      <c r="C59" s="147"/>
      <c r="E59" s="140">
        <f aca="true" t="shared" si="15" ref="E59:K59">SUM(E57:E58)</f>
        <v>203.52037307692308</v>
      </c>
      <c r="F59" s="140">
        <f t="shared" si="15"/>
        <v>10082.715153846153</v>
      </c>
      <c r="G59" s="140">
        <f t="shared" si="15"/>
        <v>732673343.0769231</v>
      </c>
      <c r="H59" s="140">
        <f t="shared" si="15"/>
        <v>694371.7948717949</v>
      </c>
      <c r="I59" s="140">
        <f t="shared" si="15"/>
        <v>34400256.41025641</v>
      </c>
      <c r="J59" s="140">
        <f t="shared" si="15"/>
        <v>22.38724103846154</v>
      </c>
      <c r="K59" s="140">
        <f t="shared" si="15"/>
        <v>1109.098666923077</v>
      </c>
      <c r="L59" s="147"/>
      <c r="M59" s="147"/>
      <c r="N59" s="146" t="s">
        <v>85</v>
      </c>
    </row>
    <row r="60" spans="1:14" s="128" customFormat="1" ht="15" customHeight="1" thickBot="1">
      <c r="A60" s="126"/>
      <c r="B60" s="356"/>
      <c r="C60" s="127"/>
      <c r="E60" s="129"/>
      <c r="F60" s="129"/>
      <c r="G60" s="129"/>
      <c r="H60" s="129"/>
      <c r="I60" s="129"/>
      <c r="J60" s="129"/>
      <c r="K60" s="129"/>
      <c r="L60" s="127"/>
      <c r="M60" s="127"/>
      <c r="N60" s="162"/>
    </row>
    <row r="61" spans="1:14" s="131" customFormat="1" ht="61.5" customHeight="1" thickBot="1">
      <c r="A61" s="144" t="s">
        <v>147</v>
      </c>
      <c r="B61" s="357" t="s">
        <v>148</v>
      </c>
      <c r="C61" s="130" t="s">
        <v>69</v>
      </c>
      <c r="D61" s="131" t="s">
        <v>114</v>
      </c>
      <c r="E61" s="142" t="s">
        <v>111</v>
      </c>
      <c r="F61" s="142" t="s">
        <v>137</v>
      </c>
      <c r="G61" s="142" t="s">
        <v>49</v>
      </c>
      <c r="H61" s="142" t="s">
        <v>146</v>
      </c>
      <c r="I61" s="142" t="s">
        <v>97</v>
      </c>
      <c r="J61" s="142" t="s">
        <v>14</v>
      </c>
      <c r="K61" s="142" t="s">
        <v>13</v>
      </c>
      <c r="L61" s="130"/>
      <c r="M61" s="130"/>
      <c r="N61" s="161" t="s">
        <v>147</v>
      </c>
    </row>
    <row r="62" spans="1:14" ht="28.5" customHeight="1">
      <c r="A62" s="2" t="s">
        <v>123</v>
      </c>
      <c r="B62" s="333">
        <v>200</v>
      </c>
      <c r="C62" s="61">
        <v>1</v>
      </c>
      <c r="D62" s="2">
        <v>170</v>
      </c>
      <c r="E62" s="96">
        <f>0.0002931*H62</f>
        <v>47.82702352941177</v>
      </c>
      <c r="F62" s="96">
        <f>C62*E62</f>
        <v>47.82702352941177</v>
      </c>
      <c r="G62" s="96">
        <f>E62*3600000</f>
        <v>172177284.70588237</v>
      </c>
      <c r="H62" s="96">
        <f>B62*138700/D62</f>
        <v>163176.4705882353</v>
      </c>
      <c r="I62" s="96">
        <f>H62*C62</f>
        <v>163176.4705882353</v>
      </c>
      <c r="J62" s="96">
        <f>0.11*E62</f>
        <v>5.260972588235295</v>
      </c>
      <c r="K62" s="96">
        <f>J62*C62</f>
        <v>5.260972588235295</v>
      </c>
      <c r="N62" s="149" t="s">
        <v>101</v>
      </c>
    </row>
    <row r="63" spans="1:14" s="133" customFormat="1" ht="28.5" customHeight="1">
      <c r="A63" s="138" t="s">
        <v>53</v>
      </c>
      <c r="B63" s="358">
        <v>500</v>
      </c>
      <c r="C63" s="132">
        <v>1</v>
      </c>
      <c r="D63" s="133">
        <v>380</v>
      </c>
      <c r="E63" s="134">
        <f>0.0002931*H63</f>
        <v>53.490750000000006</v>
      </c>
      <c r="F63" s="134">
        <f>C63*E63</f>
        <v>53.490750000000006</v>
      </c>
      <c r="G63" s="134">
        <f>E63*3600000</f>
        <v>192566700.00000003</v>
      </c>
      <c r="H63" s="134">
        <f>B63*138700/D63</f>
        <v>182500</v>
      </c>
      <c r="I63" s="134">
        <f>H63*C63</f>
        <v>182500</v>
      </c>
      <c r="J63" s="134">
        <f>0.11*E63</f>
        <v>5.883982500000001</v>
      </c>
      <c r="K63" s="134">
        <f>J63*C63</f>
        <v>5.883982500000001</v>
      </c>
      <c r="L63" s="132"/>
      <c r="M63" s="132"/>
      <c r="N63" s="138" t="s">
        <v>53</v>
      </c>
    </row>
    <row r="64" spans="1:14" s="136" customFormat="1" ht="28.5" customHeight="1" thickBot="1">
      <c r="A64" s="139" t="s">
        <v>102</v>
      </c>
      <c r="B64" s="359">
        <v>2000</v>
      </c>
      <c r="C64" s="135">
        <v>1</v>
      </c>
      <c r="D64" s="136">
        <v>70</v>
      </c>
      <c r="E64" s="137">
        <f>0.0002931*H64</f>
        <v>988.1657142857143</v>
      </c>
      <c r="F64" s="137">
        <f>C64*E64</f>
        <v>988.1657142857143</v>
      </c>
      <c r="G64" s="137">
        <f>E64*3600000</f>
        <v>3557396571.4285717</v>
      </c>
      <c r="H64" s="137">
        <f>B64*118000/D64</f>
        <v>3371428.5714285714</v>
      </c>
      <c r="I64" s="137">
        <f>H64*C64</f>
        <v>3371428.5714285714</v>
      </c>
      <c r="J64" s="137">
        <f>0.11*E64</f>
        <v>108.69822857142857</v>
      </c>
      <c r="K64" s="137">
        <f>J64*C64</f>
        <v>108.69822857142857</v>
      </c>
      <c r="L64" s="135"/>
      <c r="M64" s="135"/>
      <c r="N64" s="139" t="s">
        <v>102</v>
      </c>
    </row>
    <row r="65" spans="1:14" s="28" customFormat="1" ht="28.5" customHeight="1">
      <c r="A65" s="27" t="s">
        <v>86</v>
      </c>
      <c r="B65" s="344"/>
      <c r="C65" s="70"/>
      <c r="E65" s="107">
        <f aca="true" t="shared" si="16" ref="E65:K65">SUM(E62:E64)</f>
        <v>1089.4834878151262</v>
      </c>
      <c r="F65" s="107">
        <f t="shared" si="16"/>
        <v>1089.4834878151262</v>
      </c>
      <c r="G65" s="107">
        <f t="shared" si="16"/>
        <v>3922140556.1344543</v>
      </c>
      <c r="H65" s="107">
        <f t="shared" si="16"/>
        <v>3717105.0420168065</v>
      </c>
      <c r="I65" s="107">
        <f t="shared" si="16"/>
        <v>3717105.0420168065</v>
      </c>
      <c r="J65" s="107">
        <f t="shared" si="16"/>
        <v>119.84318365966386</v>
      </c>
      <c r="K65" s="107">
        <f t="shared" si="16"/>
        <v>119.84318365966386</v>
      </c>
      <c r="L65" s="70"/>
      <c r="M65" s="70"/>
      <c r="N65" s="27" t="s">
        <v>86</v>
      </c>
    </row>
    <row r="66" spans="1:14" s="55" customFormat="1" ht="18" customHeight="1" thickBot="1">
      <c r="A66" s="90"/>
      <c r="B66" s="360"/>
      <c r="C66" s="91"/>
      <c r="E66" s="111"/>
      <c r="F66" s="111"/>
      <c r="G66" s="111"/>
      <c r="H66" s="111"/>
      <c r="I66" s="111"/>
      <c r="J66" s="111"/>
      <c r="K66" s="111"/>
      <c r="L66" s="91"/>
      <c r="M66" s="91"/>
      <c r="N66" s="176"/>
    </row>
    <row r="67" spans="1:14" s="145" customFormat="1" ht="57.75" customHeight="1">
      <c r="A67" s="400" t="s">
        <v>175</v>
      </c>
      <c r="B67" s="361"/>
      <c r="C67" s="79"/>
      <c r="D67" s="51"/>
      <c r="E67" s="112" t="s">
        <v>33</v>
      </c>
      <c r="F67" s="112" t="s">
        <v>137</v>
      </c>
      <c r="G67" s="112" t="s">
        <v>46</v>
      </c>
      <c r="H67" s="112" t="s">
        <v>138</v>
      </c>
      <c r="I67" s="112" t="s">
        <v>97</v>
      </c>
      <c r="J67" s="112" t="s">
        <v>15</v>
      </c>
      <c r="K67" s="112" t="s">
        <v>11</v>
      </c>
      <c r="L67" s="184"/>
      <c r="M67" s="184"/>
      <c r="N67" s="175" t="s">
        <v>175</v>
      </c>
    </row>
    <row r="68" spans="1:14" s="52" customFormat="1" ht="33" customHeight="1" thickBot="1">
      <c r="A68" s="401"/>
      <c r="B68" s="362"/>
      <c r="C68" s="80"/>
      <c r="E68" s="113">
        <f aca="true" t="shared" si="17" ref="E68:K68">SUM(E65+E59+E54+E44+E40+E30+E26+E18+E13)</f>
        <v>1497.8538608920494</v>
      </c>
      <c r="F68" s="113">
        <f t="shared" si="17"/>
        <v>74909.19864166128</v>
      </c>
      <c r="G68" s="113">
        <f t="shared" si="17"/>
        <v>5392273899.211377</v>
      </c>
      <c r="H68" s="113">
        <f t="shared" si="17"/>
        <v>5110385.059338278</v>
      </c>
      <c r="I68" s="113">
        <f t="shared" si="17"/>
        <v>255575566.84292486</v>
      </c>
      <c r="J68" s="113">
        <f t="shared" si="17"/>
        <v>164.7639246981254</v>
      </c>
      <c r="K68" s="113">
        <f t="shared" si="17"/>
        <v>8240.011850582741</v>
      </c>
      <c r="L68" s="80"/>
      <c r="M68" s="80"/>
      <c r="N68" s="154"/>
    </row>
    <row r="69" spans="2:13" s="26" customFormat="1" ht="28.5" customHeight="1">
      <c r="B69" s="339"/>
      <c r="C69" s="81"/>
      <c r="E69" s="114"/>
      <c r="F69" s="114"/>
      <c r="G69" s="114"/>
      <c r="H69" s="114"/>
      <c r="I69" s="114"/>
      <c r="J69" s="114"/>
      <c r="K69" s="114"/>
      <c r="L69" s="81"/>
      <c r="M69" s="81"/>
    </row>
    <row r="70" spans="2:13" s="6" customFormat="1" ht="28.5" customHeight="1">
      <c r="B70" s="332"/>
      <c r="C70" s="60"/>
      <c r="E70" s="115"/>
      <c r="F70" s="115"/>
      <c r="G70" s="115"/>
      <c r="H70" s="115"/>
      <c r="I70" s="115"/>
      <c r="J70" s="115"/>
      <c r="K70" s="115"/>
      <c r="L70" s="60"/>
      <c r="M70" s="60"/>
    </row>
    <row r="71" spans="2:13" s="18" customFormat="1" ht="28.5" customHeight="1">
      <c r="B71" s="363"/>
      <c r="C71" s="82"/>
      <c r="E71" s="116"/>
      <c r="F71" s="116"/>
      <c r="G71" s="116"/>
      <c r="H71" s="116"/>
      <c r="I71" s="116"/>
      <c r="J71" s="116"/>
      <c r="K71" s="116"/>
      <c r="L71" s="82"/>
      <c r="M71" s="82"/>
    </row>
  </sheetData>
  <sheetProtection sheet="1" objects="1" scenarios="1"/>
  <mergeCells count="2">
    <mergeCell ref="A67:A68"/>
    <mergeCell ref="B34:C34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10.75390625" defaultRowHeight="12.75"/>
  <cols>
    <col min="1" max="1" width="17.625" style="2" customWidth="1"/>
    <col min="2" max="2" width="10.875" style="370" customWidth="1"/>
    <col min="3" max="3" width="16.125" style="61" customWidth="1"/>
    <col min="4" max="4" width="16.00390625" style="226" customWidth="1"/>
    <col min="5" max="5" width="12.875" style="224" hidden="1" customWidth="1"/>
    <col min="6" max="6" width="18.375" style="224" customWidth="1"/>
    <col min="7" max="7" width="14.125" style="224" hidden="1" customWidth="1"/>
    <col min="8" max="8" width="12.375" style="224" hidden="1" customWidth="1"/>
    <col min="9" max="9" width="17.25390625" style="224" hidden="1" customWidth="1"/>
    <col min="10" max="10" width="12.125" style="224" hidden="1" customWidth="1"/>
    <col min="11" max="11" width="18.375" style="224" customWidth="1"/>
    <col min="12" max="12" width="16.125" style="224" customWidth="1"/>
    <col min="13" max="13" width="16.625" style="61" customWidth="1"/>
    <col min="14" max="14" width="20.875" style="61" customWidth="1"/>
    <col min="15" max="15" width="17.75390625" style="2" customWidth="1"/>
    <col min="16" max="16" width="16.875" style="2" customWidth="1"/>
    <col min="17" max="16384" width="10.75390625" style="2" customWidth="1"/>
  </cols>
  <sheetData>
    <row r="1" spans="1:15" s="152" customFormat="1" ht="72">
      <c r="A1" s="152" t="s">
        <v>178</v>
      </c>
      <c r="B1" s="364" t="s">
        <v>145</v>
      </c>
      <c r="C1" s="153" t="s">
        <v>45</v>
      </c>
      <c r="D1" s="211" t="s">
        <v>95</v>
      </c>
      <c r="E1" s="212" t="s">
        <v>139</v>
      </c>
      <c r="F1" s="212" t="s">
        <v>137</v>
      </c>
      <c r="G1" s="212" t="s">
        <v>46</v>
      </c>
      <c r="H1" s="212" t="s">
        <v>138</v>
      </c>
      <c r="I1" s="212" t="s">
        <v>97</v>
      </c>
      <c r="J1" s="212" t="s">
        <v>61</v>
      </c>
      <c r="K1" s="212" t="s">
        <v>18</v>
      </c>
      <c r="L1" s="212" t="s">
        <v>19</v>
      </c>
      <c r="M1" s="153" t="s">
        <v>104</v>
      </c>
      <c r="N1" s="153" t="s">
        <v>105</v>
      </c>
      <c r="O1" s="152" t="s">
        <v>94</v>
      </c>
    </row>
    <row r="2" spans="1:15" s="170" customFormat="1" ht="105" thickBot="1">
      <c r="A2" s="169" t="s">
        <v>183</v>
      </c>
      <c r="B2" s="365" t="s">
        <v>133</v>
      </c>
      <c r="C2" s="185" t="s">
        <v>180</v>
      </c>
      <c r="D2" s="213" t="s">
        <v>110</v>
      </c>
      <c r="E2" s="214" t="s">
        <v>92</v>
      </c>
      <c r="F2" s="214" t="s">
        <v>80</v>
      </c>
      <c r="G2" s="214" t="s">
        <v>165</v>
      </c>
      <c r="H2" s="214" t="s">
        <v>41</v>
      </c>
      <c r="I2" s="293" t="s">
        <v>4</v>
      </c>
      <c r="J2" s="214" t="s">
        <v>174</v>
      </c>
      <c r="K2" s="214" t="s">
        <v>164</v>
      </c>
      <c r="L2" s="214" t="s">
        <v>164</v>
      </c>
      <c r="M2" s="185" t="s">
        <v>163</v>
      </c>
      <c r="N2" s="186" t="s">
        <v>60</v>
      </c>
      <c r="O2" s="177" t="s">
        <v>103</v>
      </c>
    </row>
    <row r="3" spans="1:15" s="168" customFormat="1" ht="81" thickBot="1">
      <c r="A3" s="171" t="s">
        <v>181</v>
      </c>
      <c r="B3" s="366" t="s">
        <v>0</v>
      </c>
      <c r="C3" s="167" t="s">
        <v>1</v>
      </c>
      <c r="D3" s="215" t="s">
        <v>2</v>
      </c>
      <c r="E3" s="216" t="s">
        <v>166</v>
      </c>
      <c r="F3" s="216" t="s">
        <v>137</v>
      </c>
      <c r="G3" s="216" t="s">
        <v>47</v>
      </c>
      <c r="H3" s="216" t="s">
        <v>66</v>
      </c>
      <c r="I3" s="216" t="s">
        <v>97</v>
      </c>
      <c r="J3" s="216" t="s">
        <v>169</v>
      </c>
      <c r="K3" s="216" t="s">
        <v>16</v>
      </c>
      <c r="L3" s="216" t="s">
        <v>17</v>
      </c>
      <c r="M3" s="167" t="s">
        <v>159</v>
      </c>
      <c r="N3" s="167" t="s">
        <v>160</v>
      </c>
      <c r="O3" s="171" t="s">
        <v>181</v>
      </c>
    </row>
    <row r="4" spans="1:15" s="25" customFormat="1" ht="10.5" customHeight="1">
      <c r="A4" s="40"/>
      <c r="B4" s="367"/>
      <c r="C4" s="58"/>
      <c r="D4" s="217"/>
      <c r="E4" s="218"/>
      <c r="F4" s="218"/>
      <c r="G4" s="218"/>
      <c r="H4" s="218"/>
      <c r="I4" s="218"/>
      <c r="J4" s="218"/>
      <c r="K4" s="218"/>
      <c r="L4" s="219"/>
      <c r="M4" s="78"/>
      <c r="N4" s="78"/>
      <c r="O4" s="40"/>
    </row>
    <row r="5" spans="1:15" s="5" customFormat="1" ht="15.75">
      <c r="A5" s="3" t="s">
        <v>28</v>
      </c>
      <c r="B5" s="368"/>
      <c r="C5" s="59"/>
      <c r="D5" s="220"/>
      <c r="E5" s="221"/>
      <c r="F5" s="221"/>
      <c r="G5" s="221"/>
      <c r="H5" s="221"/>
      <c r="I5" s="221"/>
      <c r="J5" s="221"/>
      <c r="K5" s="221"/>
      <c r="L5" s="222"/>
      <c r="M5" s="180"/>
      <c r="N5" s="180"/>
      <c r="O5" s="3" t="s">
        <v>28</v>
      </c>
    </row>
    <row r="6" spans="1:15" s="6" customFormat="1" ht="43.5" customHeight="1">
      <c r="A6" s="6" t="s">
        <v>91</v>
      </c>
      <c r="B6" s="369"/>
      <c r="C6" s="60"/>
      <c r="D6" s="223">
        <v>150</v>
      </c>
      <c r="E6" s="224">
        <f aca="true" t="shared" si="0" ref="E6:E12">B6*C6*D6/1000</f>
        <v>0</v>
      </c>
      <c r="F6" s="225">
        <f aca="true" t="shared" si="1" ref="F6:F12">E6*365</f>
        <v>0</v>
      </c>
      <c r="G6" s="225">
        <f aca="true" t="shared" si="2" ref="G6:G11">E6*3600000</f>
        <v>0</v>
      </c>
      <c r="H6" s="225">
        <f aca="true" t="shared" si="3" ref="H6:H11">E6/0.0002931</f>
        <v>0</v>
      </c>
      <c r="I6" s="225">
        <f aca="true" t="shared" si="4" ref="I6:I11">H6*365</f>
        <v>0</v>
      </c>
      <c r="J6" s="224">
        <f aca="true" t="shared" si="5" ref="J6:J11">0.11*E6</f>
        <v>0</v>
      </c>
      <c r="K6" s="225">
        <f aca="true" t="shared" si="6" ref="K6:K11">365*J6</f>
        <v>0</v>
      </c>
      <c r="L6" s="225">
        <f>'Audit 1'!K6</f>
        <v>0</v>
      </c>
      <c r="M6" s="187"/>
      <c r="N6" s="60"/>
      <c r="O6" s="6" t="s">
        <v>91</v>
      </c>
    </row>
    <row r="7" spans="1:15" ht="30.75" customHeight="1">
      <c r="A7" s="2" t="s">
        <v>93</v>
      </c>
      <c r="D7" s="226">
        <v>12</v>
      </c>
      <c r="E7" s="224">
        <f t="shared" si="0"/>
        <v>0</v>
      </c>
      <c r="F7" s="224">
        <f t="shared" si="1"/>
        <v>0</v>
      </c>
      <c r="G7" s="224">
        <f t="shared" si="2"/>
        <v>0</v>
      </c>
      <c r="H7" s="224">
        <f t="shared" si="3"/>
        <v>0</v>
      </c>
      <c r="I7" s="224">
        <f t="shared" si="4"/>
        <v>0</v>
      </c>
      <c r="J7" s="224">
        <f t="shared" si="5"/>
        <v>0</v>
      </c>
      <c r="K7" s="224">
        <f t="shared" si="6"/>
        <v>0</v>
      </c>
      <c r="L7" s="224">
        <f>'Audit 1'!K7</f>
        <v>0</v>
      </c>
      <c r="M7" s="188"/>
      <c r="O7" s="2" t="s">
        <v>93</v>
      </c>
    </row>
    <row r="8" spans="1:15" ht="39.75" customHeight="1">
      <c r="A8" s="2" t="s">
        <v>82</v>
      </c>
      <c r="D8" s="226">
        <v>50</v>
      </c>
      <c r="E8" s="224">
        <f t="shared" si="0"/>
        <v>0</v>
      </c>
      <c r="F8" s="224">
        <f t="shared" si="1"/>
        <v>0</v>
      </c>
      <c r="G8" s="224">
        <f>E8*3600000</f>
        <v>0</v>
      </c>
      <c r="H8" s="224">
        <f>E8/0.0002931</f>
        <v>0</v>
      </c>
      <c r="I8" s="224">
        <f>H8*365</f>
        <v>0</v>
      </c>
      <c r="J8" s="224">
        <f>0.11*E8</f>
        <v>0</v>
      </c>
      <c r="K8" s="224">
        <f>365*J8</f>
        <v>0</v>
      </c>
      <c r="L8" s="224">
        <f>'Audit 1'!K8</f>
        <v>0</v>
      </c>
      <c r="M8" s="188"/>
      <c r="O8" s="2" t="s">
        <v>82</v>
      </c>
    </row>
    <row r="9" spans="1:15" ht="28.5" customHeight="1">
      <c r="A9" s="2" t="s">
        <v>107</v>
      </c>
      <c r="D9" s="226">
        <v>165</v>
      </c>
      <c r="E9" s="224">
        <f t="shared" si="0"/>
        <v>0</v>
      </c>
      <c r="F9" s="224">
        <f t="shared" si="1"/>
        <v>0</v>
      </c>
      <c r="G9" s="224">
        <f t="shared" si="2"/>
        <v>0</v>
      </c>
      <c r="H9" s="224">
        <f t="shared" si="3"/>
        <v>0</v>
      </c>
      <c r="I9" s="224">
        <f t="shared" si="4"/>
        <v>0</v>
      </c>
      <c r="J9" s="224">
        <f t="shared" si="5"/>
        <v>0</v>
      </c>
      <c r="K9" s="224">
        <f t="shared" si="6"/>
        <v>0</v>
      </c>
      <c r="L9" s="224">
        <f>'Audit 1'!K9</f>
        <v>0</v>
      </c>
      <c r="M9" s="188"/>
      <c r="O9" s="2" t="s">
        <v>107</v>
      </c>
    </row>
    <row r="10" spans="1:15" ht="36.75" customHeight="1">
      <c r="A10" s="2" t="s">
        <v>73</v>
      </c>
      <c r="D10" s="226">
        <v>195</v>
      </c>
      <c r="E10" s="224">
        <f t="shared" si="0"/>
        <v>0</v>
      </c>
      <c r="F10" s="224">
        <f t="shared" si="1"/>
        <v>0</v>
      </c>
      <c r="G10" s="224">
        <f>E10*3600000</f>
        <v>0</v>
      </c>
      <c r="H10" s="224">
        <f>E10/0.0002931</f>
        <v>0</v>
      </c>
      <c r="I10" s="224">
        <f>H10*365</f>
        <v>0</v>
      </c>
      <c r="J10" s="224">
        <f>0.11*E10</f>
        <v>0</v>
      </c>
      <c r="K10" s="224">
        <f>365*J10</f>
        <v>0</v>
      </c>
      <c r="L10" s="224">
        <f>'Audit 1'!K10</f>
        <v>0</v>
      </c>
      <c r="M10" s="188"/>
      <c r="O10" s="2" t="s">
        <v>96</v>
      </c>
    </row>
    <row r="11" spans="1:15" ht="42" customHeight="1">
      <c r="A11" s="2" t="s">
        <v>51</v>
      </c>
      <c r="D11" s="226">
        <v>270</v>
      </c>
      <c r="E11" s="224">
        <f t="shared" si="0"/>
        <v>0</v>
      </c>
      <c r="F11" s="224">
        <f t="shared" si="1"/>
        <v>0</v>
      </c>
      <c r="G11" s="224">
        <f t="shared" si="2"/>
        <v>0</v>
      </c>
      <c r="H11" s="224">
        <f t="shared" si="3"/>
        <v>0</v>
      </c>
      <c r="I11" s="224">
        <f t="shared" si="4"/>
        <v>0</v>
      </c>
      <c r="J11" s="224">
        <f t="shared" si="5"/>
        <v>0</v>
      </c>
      <c r="K11" s="224">
        <f t="shared" si="6"/>
        <v>0</v>
      </c>
      <c r="L11" s="224">
        <f>'Audit 1'!K11</f>
        <v>0</v>
      </c>
      <c r="M11" s="188"/>
      <c r="O11" s="2" t="s">
        <v>51</v>
      </c>
    </row>
    <row r="12" spans="1:15" ht="34.5" customHeight="1">
      <c r="A12" s="2" t="s">
        <v>52</v>
      </c>
      <c r="D12" s="226">
        <v>45</v>
      </c>
      <c r="E12" s="224">
        <f t="shared" si="0"/>
        <v>0</v>
      </c>
      <c r="F12" s="224">
        <f t="shared" si="1"/>
        <v>0</v>
      </c>
      <c r="G12" s="224">
        <f>E12*3600000</f>
        <v>0</v>
      </c>
      <c r="H12" s="224">
        <f>E12/0.0002931</f>
        <v>0</v>
      </c>
      <c r="I12" s="224">
        <f>H12*365</f>
        <v>0</v>
      </c>
      <c r="J12" s="224">
        <f>0.11*E12</f>
        <v>0</v>
      </c>
      <c r="K12" s="224">
        <f>365*J12</f>
        <v>0</v>
      </c>
      <c r="L12" s="224">
        <f>'Audit 1'!K12</f>
        <v>0</v>
      </c>
      <c r="M12" s="188"/>
      <c r="O12" s="2" t="s">
        <v>52</v>
      </c>
    </row>
    <row r="13" spans="1:15" s="36" customFormat="1" ht="36" customHeight="1">
      <c r="A13" s="35" t="s">
        <v>42</v>
      </c>
      <c r="B13" s="371"/>
      <c r="C13" s="63"/>
      <c r="D13" s="229"/>
      <c r="E13" s="230">
        <f aca="true" t="shared" si="7" ref="E13:K13">SUM(E6:E12)</f>
        <v>0</v>
      </c>
      <c r="F13" s="230">
        <f t="shared" si="7"/>
        <v>0</v>
      </c>
      <c r="G13" s="230">
        <f t="shared" si="7"/>
        <v>0</v>
      </c>
      <c r="H13" s="230">
        <f t="shared" si="7"/>
        <v>0</v>
      </c>
      <c r="I13" s="230">
        <f t="shared" si="7"/>
        <v>0</v>
      </c>
      <c r="J13" s="230">
        <f t="shared" si="7"/>
        <v>0</v>
      </c>
      <c r="K13" s="230">
        <f t="shared" si="7"/>
        <v>0</v>
      </c>
      <c r="L13" s="230">
        <f>'Audit 1'!K13</f>
        <v>0</v>
      </c>
      <c r="M13" s="190"/>
      <c r="N13" s="63"/>
      <c r="O13" s="35" t="s">
        <v>42</v>
      </c>
    </row>
    <row r="14" ht="12.75" customHeight="1">
      <c r="M14" s="188"/>
    </row>
    <row r="15" spans="1:15" s="8" customFormat="1" ht="30.75" customHeight="1">
      <c r="A15" s="7" t="s">
        <v>27</v>
      </c>
      <c r="B15" s="372"/>
      <c r="C15" s="64"/>
      <c r="D15" s="231"/>
      <c r="E15" s="232"/>
      <c r="F15" s="232"/>
      <c r="G15" s="232"/>
      <c r="H15" s="232"/>
      <c r="I15" s="232"/>
      <c r="J15" s="232"/>
      <c r="K15" s="232"/>
      <c r="L15" s="232"/>
      <c r="M15" s="191"/>
      <c r="N15" s="64"/>
      <c r="O15" s="7" t="s">
        <v>27</v>
      </c>
    </row>
    <row r="16" spans="1:15" ht="30.75" customHeight="1">
      <c r="A16" s="2" t="s">
        <v>64</v>
      </c>
      <c r="D16" s="226">
        <v>7</v>
      </c>
      <c r="E16" s="224">
        <f>B16*C16*D16/1000</f>
        <v>0</v>
      </c>
      <c r="F16" s="224">
        <f>E16*365</f>
        <v>0</v>
      </c>
      <c r="G16" s="224">
        <f>E16*3600000</f>
        <v>0</v>
      </c>
      <c r="H16" s="224">
        <f>E16/0.0002931</f>
        <v>0</v>
      </c>
      <c r="I16" s="224">
        <f>H16*365</f>
        <v>0</v>
      </c>
      <c r="J16" s="224">
        <f>0.11*E16</f>
        <v>0</v>
      </c>
      <c r="K16" s="224">
        <f>365*J16</f>
        <v>0</v>
      </c>
      <c r="L16" s="224">
        <f>'Audit 1'!K16</f>
        <v>0</v>
      </c>
      <c r="M16" s="188"/>
      <c r="O16" s="2" t="s">
        <v>64</v>
      </c>
    </row>
    <row r="17" spans="1:15" s="22" customFormat="1" ht="34.5" customHeight="1" thickBot="1">
      <c r="A17" s="22" t="s">
        <v>98</v>
      </c>
      <c r="B17" s="373"/>
      <c r="C17" s="62"/>
      <c r="D17" s="227">
        <v>5</v>
      </c>
      <c r="E17" s="228">
        <f>B17*C17*D17/1000</f>
        <v>0</v>
      </c>
      <c r="F17" s="228">
        <f>E17*365</f>
        <v>0</v>
      </c>
      <c r="G17" s="228">
        <f>E17*3600000</f>
        <v>0</v>
      </c>
      <c r="H17" s="228">
        <f>E17/0.0002931</f>
        <v>0</v>
      </c>
      <c r="I17" s="228">
        <f>H17*365</f>
        <v>0</v>
      </c>
      <c r="J17" s="228">
        <f>0.11*E17</f>
        <v>0</v>
      </c>
      <c r="K17" s="228">
        <f>365*J17</f>
        <v>0</v>
      </c>
      <c r="L17" s="228">
        <f>'Audit 1'!K17</f>
        <v>0</v>
      </c>
      <c r="M17" s="189"/>
      <c r="N17" s="62"/>
      <c r="O17" s="22" t="s">
        <v>98</v>
      </c>
    </row>
    <row r="18" spans="1:15" s="34" customFormat="1" ht="33.75" customHeight="1">
      <c r="A18" s="33" t="s">
        <v>121</v>
      </c>
      <c r="B18" s="374"/>
      <c r="C18" s="65"/>
      <c r="D18" s="233"/>
      <c r="E18" s="234">
        <f aca="true" t="shared" si="8" ref="E18:K18">SUM(E16:E17)</f>
        <v>0</v>
      </c>
      <c r="F18" s="234">
        <f t="shared" si="8"/>
        <v>0</v>
      </c>
      <c r="G18" s="234">
        <f t="shared" si="8"/>
        <v>0</v>
      </c>
      <c r="H18" s="234">
        <f t="shared" si="8"/>
        <v>0</v>
      </c>
      <c r="I18" s="234">
        <f t="shared" si="8"/>
        <v>0</v>
      </c>
      <c r="J18" s="234">
        <f t="shared" si="8"/>
        <v>0</v>
      </c>
      <c r="K18" s="234">
        <f t="shared" si="8"/>
        <v>0</v>
      </c>
      <c r="L18" s="234">
        <f>'Audit 1'!K18</f>
        <v>0</v>
      </c>
      <c r="M18" s="192"/>
      <c r="N18" s="65"/>
      <c r="O18" s="33" t="s">
        <v>121</v>
      </c>
    </row>
    <row r="19" spans="1:15" s="26" customFormat="1" ht="15" customHeight="1">
      <c r="A19" s="305"/>
      <c r="B19" s="375"/>
      <c r="C19" s="81"/>
      <c r="D19" s="286"/>
      <c r="E19" s="287"/>
      <c r="F19" s="287"/>
      <c r="G19" s="287"/>
      <c r="H19" s="287"/>
      <c r="I19" s="287"/>
      <c r="J19" s="287"/>
      <c r="K19" s="287"/>
      <c r="L19" s="287"/>
      <c r="M19" s="317"/>
      <c r="N19" s="81"/>
      <c r="O19" s="305"/>
    </row>
    <row r="20" spans="1:15" s="34" customFormat="1" ht="61.5" customHeight="1" thickBot="1">
      <c r="A20" s="171" t="s">
        <v>181</v>
      </c>
      <c r="B20" s="366" t="s">
        <v>116</v>
      </c>
      <c r="C20" s="167" t="s">
        <v>117</v>
      </c>
      <c r="D20" s="315" t="s">
        <v>151</v>
      </c>
      <c r="E20" s="316" t="s">
        <v>166</v>
      </c>
      <c r="F20" s="316" t="s">
        <v>137</v>
      </c>
      <c r="G20" s="316" t="s">
        <v>47</v>
      </c>
      <c r="H20" s="316" t="s">
        <v>119</v>
      </c>
      <c r="I20" s="316" t="s">
        <v>97</v>
      </c>
      <c r="J20" s="316" t="s">
        <v>170</v>
      </c>
      <c r="K20" s="316" t="s">
        <v>16</v>
      </c>
      <c r="L20" s="316" t="s">
        <v>17</v>
      </c>
      <c r="M20" s="167" t="s">
        <v>152</v>
      </c>
      <c r="N20" s="167" t="s">
        <v>153</v>
      </c>
      <c r="O20" s="171" t="s">
        <v>181</v>
      </c>
    </row>
    <row r="21" ht="12.75">
      <c r="M21" s="188"/>
    </row>
    <row r="22" spans="1:15" s="10" customFormat="1" ht="54.75" customHeight="1">
      <c r="A22" s="9" t="s">
        <v>136</v>
      </c>
      <c r="B22" s="376"/>
      <c r="C22" s="66"/>
      <c r="D22" s="235"/>
      <c r="E22" s="236"/>
      <c r="F22" s="236"/>
      <c r="G22" s="236"/>
      <c r="H22" s="236"/>
      <c r="I22" s="236"/>
      <c r="J22" s="236"/>
      <c r="K22" s="236"/>
      <c r="L22" s="236"/>
      <c r="M22" s="193"/>
      <c r="N22" s="66"/>
      <c r="O22" s="9" t="s">
        <v>26</v>
      </c>
    </row>
    <row r="23" spans="1:15" ht="34.5" customHeight="1">
      <c r="A23" s="2" t="s">
        <v>65</v>
      </c>
      <c r="D23" s="226">
        <v>3800</v>
      </c>
      <c r="E23" s="224">
        <f>B23*C23*D23/1000</f>
        <v>0</v>
      </c>
      <c r="F23" s="224">
        <f>E23*365</f>
        <v>0</v>
      </c>
      <c r="G23" s="224">
        <f>E23*3600000</f>
        <v>0</v>
      </c>
      <c r="H23" s="224">
        <f>E23/0.0002931</f>
        <v>0</v>
      </c>
      <c r="I23" s="224">
        <f>H23*365</f>
        <v>0</v>
      </c>
      <c r="J23" s="224">
        <f>0.11*E23</f>
        <v>0</v>
      </c>
      <c r="K23" s="224">
        <f>365*J23</f>
        <v>0</v>
      </c>
      <c r="L23" s="224">
        <f>'Audit 1'!K23</f>
        <v>0</v>
      </c>
      <c r="M23" s="188"/>
      <c r="O23" s="2" t="s">
        <v>65</v>
      </c>
    </row>
    <row r="24" spans="1:15" ht="43.5" customHeight="1">
      <c r="A24" s="2" t="s">
        <v>39</v>
      </c>
      <c r="D24" s="226">
        <v>1500</v>
      </c>
      <c r="E24" s="224">
        <f>B24*C24*D24/1000</f>
        <v>0</v>
      </c>
      <c r="F24" s="224">
        <f>E24*365</f>
        <v>0</v>
      </c>
      <c r="G24" s="224">
        <f>E24*3600000</f>
        <v>0</v>
      </c>
      <c r="H24" s="224">
        <f>E24/0.0002931</f>
        <v>0</v>
      </c>
      <c r="I24" s="224">
        <f>H24*365</f>
        <v>0</v>
      </c>
      <c r="J24" s="224">
        <f>0.11*E24</f>
        <v>0</v>
      </c>
      <c r="K24" s="224">
        <f>365*J24</f>
        <v>0</v>
      </c>
      <c r="L24" s="224">
        <f>'Audit 1'!K24</f>
        <v>0</v>
      </c>
      <c r="M24" s="188"/>
      <c r="O24" s="2" t="s">
        <v>50</v>
      </c>
    </row>
    <row r="25" spans="1:15" s="22" customFormat="1" ht="57.75" customHeight="1" thickBot="1">
      <c r="A25" s="22" t="s">
        <v>40</v>
      </c>
      <c r="B25" s="373"/>
      <c r="C25" s="62"/>
      <c r="D25" s="227">
        <v>230</v>
      </c>
      <c r="E25" s="228">
        <f>B25*C25*D25/1000</f>
        <v>0</v>
      </c>
      <c r="F25" s="228">
        <f>E25*365</f>
        <v>0</v>
      </c>
      <c r="G25" s="228">
        <f>E25*3600000</f>
        <v>0</v>
      </c>
      <c r="H25" s="228">
        <f>E25/0.0002931</f>
        <v>0</v>
      </c>
      <c r="I25" s="228">
        <f>H25*365</f>
        <v>0</v>
      </c>
      <c r="J25" s="228">
        <f>0.11*E25</f>
        <v>0</v>
      </c>
      <c r="K25" s="228">
        <f>365*J25</f>
        <v>0</v>
      </c>
      <c r="L25" s="228">
        <f>'Audit 1'!K25</f>
        <v>0</v>
      </c>
      <c r="M25" s="189"/>
      <c r="N25" s="62"/>
      <c r="O25" s="22" t="s">
        <v>67</v>
      </c>
    </row>
    <row r="26" spans="1:15" s="32" customFormat="1" ht="30" customHeight="1">
      <c r="A26" s="31" t="s">
        <v>122</v>
      </c>
      <c r="B26" s="377"/>
      <c r="C26" s="67"/>
      <c r="D26" s="237"/>
      <c r="E26" s="238">
        <f aca="true" t="shared" si="9" ref="E26:K26">SUM(E23:E25)</f>
        <v>0</v>
      </c>
      <c r="F26" s="238">
        <f t="shared" si="9"/>
        <v>0</v>
      </c>
      <c r="G26" s="238">
        <f t="shared" si="9"/>
        <v>0</v>
      </c>
      <c r="H26" s="238">
        <f t="shared" si="9"/>
        <v>0</v>
      </c>
      <c r="I26" s="238">
        <f t="shared" si="9"/>
        <v>0</v>
      </c>
      <c r="J26" s="238">
        <f t="shared" si="9"/>
        <v>0</v>
      </c>
      <c r="K26" s="238">
        <f t="shared" si="9"/>
        <v>0</v>
      </c>
      <c r="L26" s="238">
        <f>'Audit 1'!K26</f>
        <v>0</v>
      </c>
      <c r="M26" s="194"/>
      <c r="N26" s="67"/>
      <c r="O26" s="31" t="s">
        <v>122</v>
      </c>
    </row>
    <row r="27" ht="12.75">
      <c r="M27" s="188"/>
    </row>
    <row r="28" spans="1:15" s="12" customFormat="1" ht="31.5" customHeight="1">
      <c r="A28" s="19" t="s">
        <v>141</v>
      </c>
      <c r="B28" s="378"/>
      <c r="C28" s="68"/>
      <c r="D28" s="239"/>
      <c r="E28" s="240"/>
      <c r="F28" s="240"/>
      <c r="G28" s="240"/>
      <c r="H28" s="241"/>
      <c r="I28" s="240"/>
      <c r="J28" s="240"/>
      <c r="K28" s="240"/>
      <c r="L28" s="241"/>
      <c r="M28" s="195"/>
      <c r="N28" s="181"/>
      <c r="O28" s="19" t="s">
        <v>141</v>
      </c>
    </row>
    <row r="29" spans="1:15" s="22" customFormat="1" ht="31.5" customHeight="1" thickBot="1">
      <c r="A29" s="22" t="s">
        <v>144</v>
      </c>
      <c r="B29" s="373">
        <v>8</v>
      </c>
      <c r="C29" s="62">
        <v>5</v>
      </c>
      <c r="D29" s="227">
        <v>60</v>
      </c>
      <c r="E29" s="228">
        <f>B29*C29*D29/1000</f>
        <v>2.4</v>
      </c>
      <c r="F29" s="228">
        <f>E29*365</f>
        <v>876</v>
      </c>
      <c r="G29" s="228">
        <f>E29*3600000</f>
        <v>8640000</v>
      </c>
      <c r="H29" s="228">
        <f>E29/0.0002931</f>
        <v>8188.33162743091</v>
      </c>
      <c r="I29" s="228">
        <f>H29*365</f>
        <v>2988741.044012282</v>
      </c>
      <c r="J29" s="228">
        <f>0.11*E29</f>
        <v>0.264</v>
      </c>
      <c r="K29" s="228">
        <f>365*J29</f>
        <v>96.36</v>
      </c>
      <c r="L29" s="228">
        <f>'Audit 1'!K29</f>
        <v>96.36</v>
      </c>
      <c r="M29" s="189"/>
      <c r="N29" s="62"/>
      <c r="O29" s="22" t="s">
        <v>144</v>
      </c>
    </row>
    <row r="30" spans="1:15" s="30" customFormat="1" ht="27" customHeight="1">
      <c r="A30" s="29" t="s">
        <v>109</v>
      </c>
      <c r="B30" s="379"/>
      <c r="C30" s="69"/>
      <c r="D30" s="242"/>
      <c r="E30" s="243">
        <f aca="true" t="shared" si="10" ref="E30:K30">SUM(E29)</f>
        <v>2.4</v>
      </c>
      <c r="F30" s="243">
        <f t="shared" si="10"/>
        <v>876</v>
      </c>
      <c r="G30" s="243">
        <f t="shared" si="10"/>
        <v>8640000</v>
      </c>
      <c r="H30" s="243">
        <f t="shared" si="10"/>
        <v>8188.33162743091</v>
      </c>
      <c r="I30" s="243">
        <f t="shared" si="10"/>
        <v>2988741.044012282</v>
      </c>
      <c r="J30" s="243">
        <f t="shared" si="10"/>
        <v>0.264</v>
      </c>
      <c r="K30" s="243">
        <f t="shared" si="10"/>
        <v>96.36</v>
      </c>
      <c r="L30" s="243">
        <f>'Audit 1'!K30</f>
        <v>96.36</v>
      </c>
      <c r="M30" s="196"/>
      <c r="N30" s="69"/>
      <c r="O30" s="29" t="s">
        <v>109</v>
      </c>
    </row>
    <row r="31" spans="1:15" s="26" customFormat="1" ht="19.5" customHeight="1">
      <c r="A31" s="305"/>
      <c r="B31" s="375"/>
      <c r="C31" s="81"/>
      <c r="D31" s="286"/>
      <c r="E31" s="287"/>
      <c r="F31" s="287"/>
      <c r="G31" s="287"/>
      <c r="H31" s="287"/>
      <c r="I31" s="287"/>
      <c r="J31" s="287"/>
      <c r="K31" s="287"/>
      <c r="L31" s="287"/>
      <c r="M31" s="317"/>
      <c r="N31" s="81"/>
      <c r="O31" s="305"/>
    </row>
    <row r="32" spans="1:15" s="30" customFormat="1" ht="66.75" customHeight="1" thickBot="1">
      <c r="A32" s="171" t="s">
        <v>181</v>
      </c>
      <c r="B32" s="366" t="s">
        <v>116</v>
      </c>
      <c r="C32" s="167" t="s">
        <v>117</v>
      </c>
      <c r="D32" s="315" t="s">
        <v>151</v>
      </c>
      <c r="E32" s="316" t="s">
        <v>166</v>
      </c>
      <c r="F32" s="316" t="s">
        <v>137</v>
      </c>
      <c r="G32" s="316" t="s">
        <v>47</v>
      </c>
      <c r="H32" s="316" t="s">
        <v>119</v>
      </c>
      <c r="I32" s="316" t="s">
        <v>97</v>
      </c>
      <c r="J32" s="316" t="s">
        <v>170</v>
      </c>
      <c r="K32" s="316" t="s">
        <v>16</v>
      </c>
      <c r="L32" s="316" t="s">
        <v>17</v>
      </c>
      <c r="M32" s="167" t="s">
        <v>152</v>
      </c>
      <c r="N32" s="167" t="s">
        <v>153</v>
      </c>
      <c r="O32" s="171" t="s">
        <v>181</v>
      </c>
    </row>
    <row r="33" ht="12.75">
      <c r="M33" s="188"/>
    </row>
    <row r="34" spans="1:15" s="14" customFormat="1" ht="52.5" customHeight="1">
      <c r="A34" s="13" t="s">
        <v>38</v>
      </c>
      <c r="B34" s="402" t="s">
        <v>72</v>
      </c>
      <c r="C34" s="403"/>
      <c r="D34" s="244"/>
      <c r="E34" s="245"/>
      <c r="F34" s="245"/>
      <c r="G34" s="245"/>
      <c r="H34" s="245"/>
      <c r="I34" s="245"/>
      <c r="J34" s="245"/>
      <c r="K34" s="245"/>
      <c r="L34" s="245"/>
      <c r="M34" s="197"/>
      <c r="N34" s="326"/>
      <c r="O34" s="13" t="s">
        <v>25</v>
      </c>
    </row>
    <row r="35" spans="1:15" ht="40.5" customHeight="1">
      <c r="A35" s="2" t="s">
        <v>76</v>
      </c>
      <c r="D35" s="226">
        <v>800</v>
      </c>
      <c r="E35" s="225">
        <f>B35*C35*D35/1000</f>
        <v>0</v>
      </c>
      <c r="F35" s="224">
        <f>E35*365</f>
        <v>0</v>
      </c>
      <c r="G35" s="224">
        <f>E35*3600000</f>
        <v>0</v>
      </c>
      <c r="H35" s="224">
        <f>E35/0.0002931</f>
        <v>0</v>
      </c>
      <c r="I35" s="224">
        <f>H35*365</f>
        <v>0</v>
      </c>
      <c r="J35" s="224">
        <f>0.11*E35</f>
        <v>0</v>
      </c>
      <c r="K35" s="224">
        <f>365*J35</f>
        <v>0</v>
      </c>
      <c r="L35" s="224">
        <f>'Audit 1'!K35</f>
        <v>0</v>
      </c>
      <c r="M35" s="188"/>
      <c r="O35" s="2" t="s">
        <v>76</v>
      </c>
    </row>
    <row r="36" spans="1:15" ht="30.75" customHeight="1">
      <c r="A36" s="2" t="s">
        <v>3</v>
      </c>
      <c r="D36" s="226">
        <v>4400</v>
      </c>
      <c r="E36" s="225">
        <f>B36*C36*D36/1000</f>
        <v>0</v>
      </c>
      <c r="F36" s="224">
        <f>E36*365</f>
        <v>0</v>
      </c>
      <c r="G36" s="224">
        <f>E36*3600000</f>
        <v>0</v>
      </c>
      <c r="H36" s="224">
        <f>E36/0.0002931</f>
        <v>0</v>
      </c>
      <c r="I36" s="224">
        <f>H36*365</f>
        <v>0</v>
      </c>
      <c r="J36" s="224">
        <f>0.11*E36</f>
        <v>0</v>
      </c>
      <c r="K36" s="224">
        <f>365*J36</f>
        <v>0</v>
      </c>
      <c r="L36" s="224">
        <f>'Audit 1'!K36</f>
        <v>0</v>
      </c>
      <c r="M36" s="188"/>
      <c r="O36" s="2" t="s">
        <v>3</v>
      </c>
    </row>
    <row r="37" spans="1:15" ht="42.75" customHeight="1">
      <c r="A37" s="2" t="s">
        <v>37</v>
      </c>
      <c r="D37" s="226">
        <v>1500</v>
      </c>
      <c r="E37" s="225">
        <f>B37*C37*D37/1000</f>
        <v>0</v>
      </c>
      <c r="F37" s="224">
        <f>E37*365</f>
        <v>0</v>
      </c>
      <c r="G37" s="224">
        <f>E37*3600000</f>
        <v>0</v>
      </c>
      <c r="H37" s="224">
        <f>E37/0.0002931</f>
        <v>0</v>
      </c>
      <c r="I37" s="224">
        <f>H37*365</f>
        <v>0</v>
      </c>
      <c r="J37" s="224">
        <f>0.11*E37</f>
        <v>0</v>
      </c>
      <c r="K37" s="224">
        <f>365*J37</f>
        <v>0</v>
      </c>
      <c r="L37" s="224">
        <f>'Audit 1'!K37</f>
        <v>0</v>
      </c>
      <c r="M37" s="188"/>
      <c r="O37" s="2" t="s">
        <v>34</v>
      </c>
    </row>
    <row r="38" spans="1:15" ht="49.5" customHeight="1">
      <c r="A38" s="2" t="s">
        <v>36</v>
      </c>
      <c r="D38" s="226">
        <v>1500</v>
      </c>
      <c r="E38" s="225">
        <f>B38*C38*D38/1000</f>
        <v>0</v>
      </c>
      <c r="F38" s="224">
        <f>E38*365</f>
        <v>0</v>
      </c>
      <c r="G38" s="224">
        <f>E38*3600000</f>
        <v>0</v>
      </c>
      <c r="H38" s="224">
        <f>E38/0.0002931</f>
        <v>0</v>
      </c>
      <c r="I38" s="224">
        <f>H38*365</f>
        <v>0</v>
      </c>
      <c r="J38" s="224">
        <f>0.11*E38</f>
        <v>0</v>
      </c>
      <c r="K38" s="224">
        <f>365*J38</f>
        <v>0</v>
      </c>
      <c r="L38" s="224">
        <f>'Audit 1'!K38</f>
        <v>0</v>
      </c>
      <c r="M38" s="188"/>
      <c r="O38" s="2" t="s">
        <v>35</v>
      </c>
    </row>
    <row r="39" spans="1:15" ht="30.75" customHeight="1">
      <c r="A39" s="2" t="s">
        <v>143</v>
      </c>
      <c r="B39" s="370">
        <v>24</v>
      </c>
      <c r="C39" s="61">
        <v>1</v>
      </c>
      <c r="D39" s="226">
        <v>300</v>
      </c>
      <c r="E39" s="225">
        <f>B39*C39*D39/1000</f>
        <v>7.2</v>
      </c>
      <c r="F39" s="224">
        <f>E39*365</f>
        <v>2628</v>
      </c>
      <c r="G39" s="224">
        <f>E39*3600000</f>
        <v>25920000</v>
      </c>
      <c r="H39" s="224">
        <f>E39/0.0002931</f>
        <v>24564.994882292733</v>
      </c>
      <c r="I39" s="224">
        <f>H39*365</f>
        <v>8966223.132036848</v>
      </c>
      <c r="J39" s="224">
        <f>0.11*E39</f>
        <v>0.792</v>
      </c>
      <c r="K39" s="224">
        <f>365*J39</f>
        <v>289.08000000000004</v>
      </c>
      <c r="L39" s="224">
        <f>'Audit 1'!K39</f>
        <v>289.08000000000004</v>
      </c>
      <c r="M39" s="188"/>
      <c r="O39" s="2" t="s">
        <v>143</v>
      </c>
    </row>
    <row r="40" spans="1:15" s="28" customFormat="1" ht="25.5" customHeight="1">
      <c r="A40" s="27" t="s">
        <v>24</v>
      </c>
      <c r="B40" s="380"/>
      <c r="C40" s="70"/>
      <c r="D40" s="246"/>
      <c r="E40" s="247">
        <f aca="true" t="shared" si="11" ref="E40:K40">SUM(E35:E39)</f>
        <v>7.2</v>
      </c>
      <c r="F40" s="247">
        <f t="shared" si="11"/>
        <v>2628</v>
      </c>
      <c r="G40" s="247">
        <f t="shared" si="11"/>
        <v>25920000</v>
      </c>
      <c r="H40" s="247">
        <f t="shared" si="11"/>
        <v>24564.994882292733</v>
      </c>
      <c r="I40" s="247">
        <f t="shared" si="11"/>
        <v>8966223.132036848</v>
      </c>
      <c r="J40" s="247">
        <f t="shared" si="11"/>
        <v>0.792</v>
      </c>
      <c r="K40" s="247">
        <f t="shared" si="11"/>
        <v>289.08000000000004</v>
      </c>
      <c r="L40" s="247">
        <f>'Audit 1'!K40</f>
        <v>289.08000000000004</v>
      </c>
      <c r="M40" s="198"/>
      <c r="N40" s="70"/>
      <c r="O40" s="27" t="s">
        <v>24</v>
      </c>
    </row>
    <row r="41" spans="5:13" ht="12.75">
      <c r="E41" s="225"/>
      <c r="M41" s="188"/>
    </row>
    <row r="42" spans="1:15" s="16" customFormat="1" ht="64.5" customHeight="1">
      <c r="A42" s="15" t="s">
        <v>134</v>
      </c>
      <c r="B42" s="381"/>
      <c r="C42" s="71"/>
      <c r="D42" s="248"/>
      <c r="E42" s="249"/>
      <c r="F42" s="250"/>
      <c r="G42" s="250"/>
      <c r="H42" s="251"/>
      <c r="I42" s="250"/>
      <c r="J42" s="251"/>
      <c r="K42" s="251"/>
      <c r="L42" s="251"/>
      <c r="M42" s="199"/>
      <c r="N42" s="71"/>
      <c r="O42" s="15" t="s">
        <v>30</v>
      </c>
    </row>
    <row r="43" spans="1:15" ht="28.5" customHeight="1">
      <c r="A43" s="2" t="s">
        <v>32</v>
      </c>
      <c r="B43" s="370">
        <v>24</v>
      </c>
      <c r="C43" s="61">
        <v>1</v>
      </c>
      <c r="D43" s="226">
        <v>20000</v>
      </c>
      <c r="E43" s="225">
        <f>B43*C43*D43/1000/3</f>
        <v>160</v>
      </c>
      <c r="F43" s="224">
        <f>E43*365</f>
        <v>58400</v>
      </c>
      <c r="G43" s="224">
        <f>E43*3600000</f>
        <v>576000000</v>
      </c>
      <c r="H43" s="224">
        <f>E43/0.0002931</f>
        <v>545888.7751620607</v>
      </c>
      <c r="I43" s="224">
        <f>H43*365</f>
        <v>199249402.9341522</v>
      </c>
      <c r="J43" s="224">
        <f>0.11*E43</f>
        <v>17.6</v>
      </c>
      <c r="K43" s="224">
        <f>365*J43</f>
        <v>6424.000000000001</v>
      </c>
      <c r="L43" s="224">
        <f>'Audit 1'!K43</f>
        <v>6424.000000000001</v>
      </c>
      <c r="M43" s="188"/>
      <c r="O43" s="2" t="s">
        <v>168</v>
      </c>
    </row>
    <row r="44" spans="1:15" s="24" customFormat="1" ht="30.75" customHeight="1">
      <c r="A44" s="290" t="s">
        <v>68</v>
      </c>
      <c r="B44" s="382"/>
      <c r="C44" s="72"/>
      <c r="D44" s="252"/>
      <c r="E44" s="253">
        <f aca="true" t="shared" si="12" ref="E44:K44">SUM(E43:E43)</f>
        <v>160</v>
      </c>
      <c r="F44" s="253">
        <f t="shared" si="12"/>
        <v>58400</v>
      </c>
      <c r="G44" s="253">
        <f t="shared" si="12"/>
        <v>576000000</v>
      </c>
      <c r="H44" s="254">
        <f t="shared" si="12"/>
        <v>545888.7751620607</v>
      </c>
      <c r="I44" s="253">
        <f t="shared" si="12"/>
        <v>199249402.9341522</v>
      </c>
      <c r="J44" s="253">
        <f t="shared" si="12"/>
        <v>17.6</v>
      </c>
      <c r="K44" s="253">
        <f t="shared" si="12"/>
        <v>6424.000000000001</v>
      </c>
      <c r="L44" s="253">
        <f>'Audit 1'!K44</f>
        <v>6424.000000000001</v>
      </c>
      <c r="M44" s="200"/>
      <c r="N44" s="201"/>
      <c r="O44" s="23" t="s">
        <v>68</v>
      </c>
    </row>
    <row r="45" spans="1:14" s="165" customFormat="1" ht="13.5" thickBot="1">
      <c r="A45" s="22"/>
      <c r="B45" s="383"/>
      <c r="C45" s="166"/>
      <c r="D45" s="255"/>
      <c r="E45" s="256"/>
      <c r="F45" s="256"/>
      <c r="G45" s="256"/>
      <c r="H45" s="228"/>
      <c r="I45" s="256"/>
      <c r="J45" s="256"/>
      <c r="K45" s="256"/>
      <c r="L45" s="256"/>
      <c r="M45" s="166"/>
      <c r="N45" s="62"/>
    </row>
    <row r="46" spans="1:15" s="163" customFormat="1" ht="73.5" customHeight="1" thickBot="1">
      <c r="A46" s="163" t="s">
        <v>182</v>
      </c>
      <c r="B46" s="384" t="s">
        <v>161</v>
      </c>
      <c r="C46" s="164" t="s">
        <v>100</v>
      </c>
      <c r="D46" s="257" t="s">
        <v>95</v>
      </c>
      <c r="E46" s="258" t="s">
        <v>111</v>
      </c>
      <c r="F46" s="258" t="s">
        <v>137</v>
      </c>
      <c r="G46" s="258" t="s">
        <v>48</v>
      </c>
      <c r="H46" s="258" t="s">
        <v>74</v>
      </c>
      <c r="I46" s="258" t="s">
        <v>97</v>
      </c>
      <c r="J46" s="258" t="s">
        <v>75</v>
      </c>
      <c r="K46" s="258" t="s">
        <v>20</v>
      </c>
      <c r="L46" s="258" t="s">
        <v>21</v>
      </c>
      <c r="M46" s="164" t="s">
        <v>159</v>
      </c>
      <c r="N46" s="164" t="s">
        <v>87</v>
      </c>
      <c r="O46" s="163" t="s">
        <v>182</v>
      </c>
    </row>
    <row r="47" spans="1:15" s="55" customFormat="1" ht="15.75">
      <c r="A47" s="53"/>
      <c r="B47" s="385"/>
      <c r="C47" s="74"/>
      <c r="D47" s="259"/>
      <c r="E47" s="260"/>
      <c r="F47" s="260"/>
      <c r="G47" s="260"/>
      <c r="H47" s="260"/>
      <c r="I47" s="260"/>
      <c r="J47" s="260"/>
      <c r="K47" s="260"/>
      <c r="L47" s="261"/>
      <c r="M47" s="91"/>
      <c r="N47" s="91"/>
      <c r="O47" s="53"/>
    </row>
    <row r="48" spans="1:15" s="87" customFormat="1" ht="43.5" customHeight="1">
      <c r="A48" s="85" t="s">
        <v>135</v>
      </c>
      <c r="B48" s="386"/>
      <c r="C48" s="86"/>
      <c r="D48" s="262"/>
      <c r="E48" s="263"/>
      <c r="F48" s="263"/>
      <c r="G48" s="263"/>
      <c r="H48" s="263"/>
      <c r="I48" s="263"/>
      <c r="J48" s="263"/>
      <c r="K48" s="263"/>
      <c r="L48" s="264"/>
      <c r="M48" s="202"/>
      <c r="N48" s="202"/>
      <c r="O48" s="85" t="s">
        <v>81</v>
      </c>
    </row>
    <row r="49" spans="1:15" ht="48.75" customHeight="1">
      <c r="A49" s="2" t="s">
        <v>108</v>
      </c>
      <c r="B49" s="370">
        <v>1</v>
      </c>
      <c r="C49" s="61">
        <v>5</v>
      </c>
      <c r="D49" s="226">
        <v>1200</v>
      </c>
      <c r="E49" s="224">
        <f>B49*C49*D49/1000</f>
        <v>6</v>
      </c>
      <c r="F49" s="265">
        <f>E49*52</f>
        <v>312</v>
      </c>
      <c r="G49" s="265">
        <f>E49*3600000</f>
        <v>21600000</v>
      </c>
      <c r="H49" s="224">
        <f>E49/0.0002931</f>
        <v>20470.829068577277</v>
      </c>
      <c r="I49" s="224">
        <f>H49*52</f>
        <v>1064483.1115660183</v>
      </c>
      <c r="J49" s="224">
        <f>0.11*E49</f>
        <v>0.66</v>
      </c>
      <c r="K49" s="224">
        <f>52*J49</f>
        <v>34.32</v>
      </c>
      <c r="L49" s="224">
        <f>'Audit 1'!K49</f>
        <v>34.32</v>
      </c>
      <c r="M49" s="188"/>
      <c r="O49" s="2" t="s">
        <v>108</v>
      </c>
    </row>
    <row r="50" spans="1:15" ht="48" customHeight="1">
      <c r="A50" s="2" t="s">
        <v>63</v>
      </c>
      <c r="B50" s="370">
        <v>1</v>
      </c>
      <c r="C50" s="61">
        <v>5</v>
      </c>
      <c r="D50" s="226">
        <v>4400</v>
      </c>
      <c r="E50" s="224">
        <f>B50*C50*D50/1000</f>
        <v>22</v>
      </c>
      <c r="F50" s="224">
        <f>E50*52</f>
        <v>1144</v>
      </c>
      <c r="G50" s="224">
        <f>E50*3600000</f>
        <v>79200000</v>
      </c>
      <c r="H50" s="224">
        <f>E50/0.0002931</f>
        <v>75059.70658478334</v>
      </c>
      <c r="I50" s="224">
        <f>H50*52</f>
        <v>3903104.742408734</v>
      </c>
      <c r="J50" s="224">
        <f>0.11*E50</f>
        <v>2.42</v>
      </c>
      <c r="K50" s="224">
        <f>52*J50</f>
        <v>125.84</v>
      </c>
      <c r="L50" s="224">
        <f>'Audit 1'!K50</f>
        <v>125.84</v>
      </c>
      <c r="M50" s="188"/>
      <c r="O50" s="2" t="s">
        <v>63</v>
      </c>
    </row>
    <row r="51" spans="1:15" ht="28.5" customHeight="1">
      <c r="A51" s="2" t="s">
        <v>173</v>
      </c>
      <c r="B51" s="370">
        <v>0.5</v>
      </c>
      <c r="C51" s="61">
        <v>2</v>
      </c>
      <c r="D51" s="226">
        <v>1100</v>
      </c>
      <c r="E51" s="224">
        <f>B51*C51*D51/1000</f>
        <v>1.1</v>
      </c>
      <c r="F51" s="224">
        <f>E51*52</f>
        <v>57.2</v>
      </c>
      <c r="G51" s="224">
        <f>E51*3600000</f>
        <v>3960000.0000000005</v>
      </c>
      <c r="H51" s="224">
        <f>E51/0.0002931</f>
        <v>3752.9853292391676</v>
      </c>
      <c r="I51" s="224">
        <f>H51*52</f>
        <v>195155.2371204367</v>
      </c>
      <c r="J51" s="224">
        <f>0.11*E51</f>
        <v>0.12100000000000001</v>
      </c>
      <c r="K51" s="224">
        <f>52*J51</f>
        <v>6.292000000000001</v>
      </c>
      <c r="L51" s="224">
        <f>'Audit 1'!K51</f>
        <v>6.292000000000001</v>
      </c>
      <c r="M51" s="188"/>
      <c r="O51" s="2" t="s">
        <v>173</v>
      </c>
    </row>
    <row r="52" spans="1:15" ht="28.5" customHeight="1">
      <c r="A52" s="2" t="s">
        <v>156</v>
      </c>
      <c r="B52" s="370">
        <v>1</v>
      </c>
      <c r="C52" s="61">
        <v>7</v>
      </c>
      <c r="D52" s="304">
        <v>600</v>
      </c>
      <c r="E52" s="224">
        <f>B52*C52*D52/1000</f>
        <v>4.2</v>
      </c>
      <c r="F52" s="224">
        <f>E52*52</f>
        <v>218.4</v>
      </c>
      <c r="G52" s="224">
        <f>E52*3600000</f>
        <v>15120000</v>
      </c>
      <c r="H52" s="224">
        <f>E52/0.0002931</f>
        <v>14329.580348004094</v>
      </c>
      <c r="I52" s="224">
        <f>H52*52</f>
        <v>745138.1780962129</v>
      </c>
      <c r="J52" s="224">
        <f>0.11*E52</f>
        <v>0.462</v>
      </c>
      <c r="K52" s="224">
        <f>52*J52</f>
        <v>24.024</v>
      </c>
      <c r="L52" s="224">
        <f>'Audit 1'!K52</f>
        <v>24.024</v>
      </c>
      <c r="M52" s="188"/>
      <c r="O52" s="2" t="s">
        <v>156</v>
      </c>
    </row>
    <row r="53" spans="1:15" s="294" customFormat="1" ht="31.5" customHeight="1" thickBot="1">
      <c r="A53" s="294" t="s">
        <v>99</v>
      </c>
      <c r="B53" s="387">
        <v>1</v>
      </c>
      <c r="C53" s="295">
        <v>3</v>
      </c>
      <c r="D53" s="301">
        <v>650</v>
      </c>
      <c r="E53" s="302">
        <f>B53*C53*D53/1000</f>
        <v>1.95</v>
      </c>
      <c r="F53" s="302">
        <f>E53*52</f>
        <v>101.39999999999999</v>
      </c>
      <c r="G53" s="302">
        <f>E53*3600000</f>
        <v>7020000</v>
      </c>
      <c r="H53" s="302">
        <f>E53/0.0002931</f>
        <v>6653.019447287615</v>
      </c>
      <c r="I53" s="302">
        <f>H53*52</f>
        <v>345957.011258956</v>
      </c>
      <c r="J53" s="302">
        <f>0.11*E53</f>
        <v>0.2145</v>
      </c>
      <c r="K53" s="302">
        <f>52*J53</f>
        <v>11.154</v>
      </c>
      <c r="L53" s="302">
        <f>'Audit 1'!K53</f>
        <v>11.154</v>
      </c>
      <c r="M53" s="303"/>
      <c r="N53" s="295"/>
      <c r="O53" s="294" t="s">
        <v>99</v>
      </c>
    </row>
    <row r="54" spans="1:15" s="21" customFormat="1" ht="21.75" customHeight="1">
      <c r="A54" s="291" t="s">
        <v>140</v>
      </c>
      <c r="B54" s="388"/>
      <c r="C54" s="76"/>
      <c r="D54" s="266"/>
      <c r="E54" s="267">
        <f aca="true" t="shared" si="13" ref="E54:K54">SUM(E49:E53)</f>
        <v>35.25000000000001</v>
      </c>
      <c r="F54" s="267">
        <f t="shared" si="13"/>
        <v>1833.0000000000002</v>
      </c>
      <c r="G54" s="267">
        <f t="shared" si="13"/>
        <v>126900000</v>
      </c>
      <c r="H54" s="268">
        <f t="shared" si="13"/>
        <v>120266.1207778915</v>
      </c>
      <c r="I54" s="267">
        <f t="shared" si="13"/>
        <v>6253838.280450357</v>
      </c>
      <c r="J54" s="267">
        <f t="shared" si="13"/>
        <v>3.8775000000000004</v>
      </c>
      <c r="K54" s="267">
        <f t="shared" si="13"/>
        <v>201.63</v>
      </c>
      <c r="L54" s="267">
        <f>'Audit 1'!K54</f>
        <v>201.63</v>
      </c>
      <c r="M54" s="203"/>
      <c r="N54" s="183"/>
      <c r="O54" s="20" t="s">
        <v>140</v>
      </c>
    </row>
    <row r="55" spans="1:15" s="325" customFormat="1" ht="10.5" customHeight="1">
      <c r="A55" s="318"/>
      <c r="B55" s="389"/>
      <c r="C55" s="319"/>
      <c r="D55" s="320"/>
      <c r="E55" s="321"/>
      <c r="F55" s="321"/>
      <c r="G55" s="321"/>
      <c r="H55" s="322"/>
      <c r="I55" s="321"/>
      <c r="J55" s="321"/>
      <c r="K55" s="321"/>
      <c r="L55" s="321"/>
      <c r="M55" s="323"/>
      <c r="N55" s="324"/>
      <c r="O55" s="307"/>
    </row>
    <row r="56" spans="1:15" s="157" customFormat="1" ht="78">
      <c r="A56" s="155" t="s">
        <v>54</v>
      </c>
      <c r="B56" s="390" t="s">
        <v>55</v>
      </c>
      <c r="C56" s="156" t="s">
        <v>56</v>
      </c>
      <c r="D56" s="269" t="s">
        <v>114</v>
      </c>
      <c r="E56" s="270" t="s">
        <v>111</v>
      </c>
      <c r="F56" s="270" t="s">
        <v>137</v>
      </c>
      <c r="G56" s="270" t="s">
        <v>49</v>
      </c>
      <c r="H56" s="270" t="s">
        <v>146</v>
      </c>
      <c r="I56" s="270" t="s">
        <v>97</v>
      </c>
      <c r="J56" s="270" t="s">
        <v>88</v>
      </c>
      <c r="K56" s="270" t="s">
        <v>22</v>
      </c>
      <c r="L56" s="270" t="s">
        <v>23</v>
      </c>
      <c r="M56" s="156" t="s">
        <v>89</v>
      </c>
      <c r="N56" s="156" t="s">
        <v>90</v>
      </c>
      <c r="O56" s="158" t="s">
        <v>31</v>
      </c>
    </row>
    <row r="57" spans="1:15" s="25" customFormat="1" ht="36.75" customHeight="1">
      <c r="A57" s="25" t="s">
        <v>57</v>
      </c>
      <c r="B57" s="391">
        <v>150</v>
      </c>
      <c r="C57" s="78">
        <v>52</v>
      </c>
      <c r="D57" s="271">
        <v>38.79</v>
      </c>
      <c r="E57" s="219">
        <f>0.0002931*H57</f>
        <v>141.67633410672855</v>
      </c>
      <c r="F57" s="219">
        <f>C57*E57</f>
        <v>7367.169373549885</v>
      </c>
      <c r="G57" s="219">
        <f>E57*3600000</f>
        <v>510034802.7842228</v>
      </c>
      <c r="H57" s="219">
        <f>B57*125000/D57</f>
        <v>483372.00309358083</v>
      </c>
      <c r="I57" s="219">
        <f>H57*C57</f>
        <v>25135344.160866205</v>
      </c>
      <c r="J57" s="219">
        <f>0.11*E57</f>
        <v>15.58439675174014</v>
      </c>
      <c r="K57" s="219">
        <f>J57*C57</f>
        <v>810.3886310904873</v>
      </c>
      <c r="L57" s="219">
        <f>'Audit 1'!K57</f>
        <v>1074.7</v>
      </c>
      <c r="M57" s="204" t="s">
        <v>171</v>
      </c>
      <c r="N57" s="78" t="s">
        <v>172</v>
      </c>
      <c r="O57" s="25" t="s">
        <v>57</v>
      </c>
    </row>
    <row r="58" spans="1:15" ht="36.75" customHeight="1">
      <c r="A58" s="2" t="s">
        <v>155</v>
      </c>
      <c r="B58" s="370">
        <v>50</v>
      </c>
      <c r="C58" s="61">
        <v>20</v>
      </c>
      <c r="D58" s="226">
        <v>78</v>
      </c>
      <c r="E58" s="224">
        <f>0.0002931*H58</f>
        <v>26.059596153846154</v>
      </c>
      <c r="F58" s="224">
        <f>C58*E58</f>
        <v>521.1919230769231</v>
      </c>
      <c r="G58" s="224">
        <f>E58*3600000</f>
        <v>93814546.15384616</v>
      </c>
      <c r="H58" s="224">
        <f>B58*138700/D58</f>
        <v>88910.2564102564</v>
      </c>
      <c r="I58" s="224">
        <f>H58*C58</f>
        <v>1778205.128205128</v>
      </c>
      <c r="J58" s="224">
        <f>0.11*E58</f>
        <v>2.866555576923077</v>
      </c>
      <c r="K58" s="224">
        <f>J58*C58</f>
        <v>57.331111538461535</v>
      </c>
      <c r="L58" s="224">
        <f>'Audit 1'!K58</f>
        <v>34.39866692307693</v>
      </c>
      <c r="M58" s="188"/>
      <c r="O58" s="2" t="s">
        <v>58</v>
      </c>
    </row>
    <row r="59" spans="1:15" s="148" customFormat="1" ht="36.75" customHeight="1">
      <c r="A59" s="146" t="s">
        <v>85</v>
      </c>
      <c r="B59" s="392"/>
      <c r="C59" s="147"/>
      <c r="D59" s="272"/>
      <c r="E59" s="273">
        <f aca="true" t="shared" si="14" ref="E59:K59">SUM(E57:E58)</f>
        <v>167.7359302605747</v>
      </c>
      <c r="F59" s="273">
        <f t="shared" si="14"/>
        <v>7888.361296626808</v>
      </c>
      <c r="G59" s="273">
        <f t="shared" si="14"/>
        <v>603849348.938069</v>
      </c>
      <c r="H59" s="273">
        <f t="shared" si="14"/>
        <v>572282.2595038372</v>
      </c>
      <c r="I59" s="273">
        <f t="shared" si="14"/>
        <v>26913549.289071333</v>
      </c>
      <c r="J59" s="273">
        <f t="shared" si="14"/>
        <v>18.450952328663217</v>
      </c>
      <c r="K59" s="273">
        <f t="shared" si="14"/>
        <v>867.7197426289488</v>
      </c>
      <c r="L59" s="273">
        <f>'Audit 1'!K59</f>
        <v>1109.098666923077</v>
      </c>
      <c r="M59" s="147"/>
      <c r="N59" s="147"/>
      <c r="O59" s="146" t="s">
        <v>85</v>
      </c>
    </row>
    <row r="60" spans="1:15" s="136" customFormat="1" ht="15" customHeight="1" thickBot="1">
      <c r="A60" s="162"/>
      <c r="B60" s="393"/>
      <c r="C60" s="135"/>
      <c r="D60" s="274"/>
      <c r="E60" s="275"/>
      <c r="F60" s="275"/>
      <c r="G60" s="275"/>
      <c r="H60" s="275"/>
      <c r="I60" s="275"/>
      <c r="J60" s="275"/>
      <c r="K60" s="275"/>
      <c r="L60" s="275"/>
      <c r="M60" s="135"/>
      <c r="N60" s="135"/>
      <c r="O60" s="162"/>
    </row>
    <row r="61" spans="1:15" s="172" customFormat="1" ht="76.5" customHeight="1" thickBot="1">
      <c r="A61" s="159" t="s">
        <v>147</v>
      </c>
      <c r="B61" s="394" t="s">
        <v>148</v>
      </c>
      <c r="C61" s="160" t="s">
        <v>149</v>
      </c>
      <c r="D61" s="276" t="s">
        <v>115</v>
      </c>
      <c r="E61" s="277" t="s">
        <v>111</v>
      </c>
      <c r="F61" s="277" t="s">
        <v>137</v>
      </c>
      <c r="G61" s="277" t="s">
        <v>49</v>
      </c>
      <c r="H61" s="277" t="s">
        <v>146</v>
      </c>
      <c r="I61" s="277" t="s">
        <v>97</v>
      </c>
      <c r="J61" s="277" t="s">
        <v>88</v>
      </c>
      <c r="K61" s="277" t="s">
        <v>22</v>
      </c>
      <c r="L61" s="277" t="s">
        <v>23</v>
      </c>
      <c r="M61" s="160" t="s">
        <v>89</v>
      </c>
      <c r="N61" s="205" t="s">
        <v>90</v>
      </c>
      <c r="O61" s="161" t="s">
        <v>126</v>
      </c>
    </row>
    <row r="62" spans="1:15" s="151" customFormat="1" ht="30.75" customHeight="1">
      <c r="A62" s="149" t="s">
        <v>101</v>
      </c>
      <c r="B62" s="395">
        <v>200</v>
      </c>
      <c r="C62" s="150">
        <v>1</v>
      </c>
      <c r="D62" s="278">
        <v>170</v>
      </c>
      <c r="E62" s="279">
        <f>0.0002931*H62</f>
        <v>47.82702352941177</v>
      </c>
      <c r="F62" s="279">
        <f>C62*E62</f>
        <v>47.82702352941177</v>
      </c>
      <c r="G62" s="279">
        <f>E62*3600000</f>
        <v>172177284.70588237</v>
      </c>
      <c r="H62" s="279">
        <f>B62*138700/D62</f>
        <v>163176.4705882353</v>
      </c>
      <c r="I62" s="279">
        <f>H62*C62</f>
        <v>163176.4705882353</v>
      </c>
      <c r="J62" s="279">
        <f>0.11*E62</f>
        <v>5.260972588235295</v>
      </c>
      <c r="K62" s="279">
        <f>J62*C62</f>
        <v>5.260972588235295</v>
      </c>
      <c r="L62" s="279">
        <f>'Audit 1'!K62</f>
        <v>5.260972588235295</v>
      </c>
      <c r="M62" s="206"/>
      <c r="N62" s="150"/>
      <c r="O62" s="149" t="s">
        <v>101</v>
      </c>
    </row>
    <row r="63" spans="1:15" s="133" customFormat="1" ht="30.75" customHeight="1">
      <c r="A63" s="138" t="s">
        <v>53</v>
      </c>
      <c r="B63" s="396">
        <v>500</v>
      </c>
      <c r="C63" s="132">
        <v>1</v>
      </c>
      <c r="D63" s="280">
        <v>380</v>
      </c>
      <c r="E63" s="281">
        <f>0.0002931*H63</f>
        <v>53.490750000000006</v>
      </c>
      <c r="F63" s="281">
        <f>C63*E63</f>
        <v>53.490750000000006</v>
      </c>
      <c r="G63" s="281">
        <f>E63*3600000</f>
        <v>192566700.00000003</v>
      </c>
      <c r="H63" s="281">
        <f>B63*138700/D63</f>
        <v>182500</v>
      </c>
      <c r="I63" s="281">
        <f>H63*C63</f>
        <v>182500</v>
      </c>
      <c r="J63" s="281">
        <f>0.11*E63</f>
        <v>5.883982500000001</v>
      </c>
      <c r="K63" s="281">
        <f>J63*C63</f>
        <v>5.883982500000001</v>
      </c>
      <c r="L63" s="281">
        <f>'Audit 1'!K63</f>
        <v>5.883982500000001</v>
      </c>
      <c r="M63" s="207"/>
      <c r="N63" s="132"/>
      <c r="O63" s="138" t="s">
        <v>53</v>
      </c>
    </row>
    <row r="64" spans="1:15" s="136" customFormat="1" ht="36" customHeight="1" thickBot="1">
      <c r="A64" s="139" t="s">
        <v>102</v>
      </c>
      <c r="B64" s="393">
        <v>2000</v>
      </c>
      <c r="C64" s="135">
        <v>1</v>
      </c>
      <c r="D64" s="274">
        <v>70</v>
      </c>
      <c r="E64" s="275">
        <f>0.0002931*H64</f>
        <v>988.1657142857143</v>
      </c>
      <c r="F64" s="275">
        <f>C64*E64</f>
        <v>988.1657142857143</v>
      </c>
      <c r="G64" s="275">
        <f>E64*3600000</f>
        <v>3557396571.4285717</v>
      </c>
      <c r="H64" s="275">
        <f>B64*118000/D64</f>
        <v>3371428.5714285714</v>
      </c>
      <c r="I64" s="275">
        <f>H64*C64</f>
        <v>3371428.5714285714</v>
      </c>
      <c r="J64" s="275">
        <f>0.11*E64</f>
        <v>108.69822857142857</v>
      </c>
      <c r="K64" s="275">
        <f>J64*C64</f>
        <v>108.69822857142857</v>
      </c>
      <c r="L64" s="275">
        <f>'Audit 1'!K64</f>
        <v>108.69822857142857</v>
      </c>
      <c r="M64" s="208"/>
      <c r="N64" s="135"/>
      <c r="O64" s="139" t="s">
        <v>102</v>
      </c>
    </row>
    <row r="65" spans="1:15" s="28" customFormat="1" ht="27" customHeight="1">
      <c r="A65" s="27" t="s">
        <v>86</v>
      </c>
      <c r="B65" s="380"/>
      <c r="C65" s="70"/>
      <c r="D65" s="246"/>
      <c r="E65" s="247">
        <f aca="true" t="shared" si="15" ref="E65:K65">SUM(E62:E64)</f>
        <v>1089.4834878151262</v>
      </c>
      <c r="F65" s="247">
        <f t="shared" si="15"/>
        <v>1089.4834878151262</v>
      </c>
      <c r="G65" s="247">
        <f t="shared" si="15"/>
        <v>3922140556.1344543</v>
      </c>
      <c r="H65" s="247">
        <f t="shared" si="15"/>
        <v>3717105.0420168065</v>
      </c>
      <c r="I65" s="247">
        <f t="shared" si="15"/>
        <v>3717105.0420168065</v>
      </c>
      <c r="J65" s="247">
        <f t="shared" si="15"/>
        <v>119.84318365966386</v>
      </c>
      <c r="K65" s="247">
        <f t="shared" si="15"/>
        <v>119.84318365966386</v>
      </c>
      <c r="L65" s="247">
        <f>'Audit 1'!K65</f>
        <v>119.84318365966386</v>
      </c>
      <c r="M65" s="70"/>
      <c r="N65" s="70"/>
      <c r="O65" s="27" t="s">
        <v>86</v>
      </c>
    </row>
    <row r="66" spans="1:15" s="136" customFormat="1" ht="13.5" thickBot="1">
      <c r="A66" s="176"/>
      <c r="B66" s="393"/>
      <c r="C66" s="135"/>
      <c r="D66" s="274"/>
      <c r="E66" s="275"/>
      <c r="F66" s="275"/>
      <c r="G66" s="275"/>
      <c r="H66" s="275"/>
      <c r="I66" s="275"/>
      <c r="J66" s="275"/>
      <c r="K66" s="275"/>
      <c r="L66" s="228"/>
      <c r="M66" s="135"/>
      <c r="N66" s="135"/>
      <c r="O66" s="176"/>
    </row>
    <row r="67" spans="1:15" s="174" customFormat="1" ht="60.75" customHeight="1">
      <c r="A67" s="404" t="s">
        <v>127</v>
      </c>
      <c r="B67" s="397"/>
      <c r="C67" s="173"/>
      <c r="D67" s="282"/>
      <c r="E67" s="283" t="s">
        <v>128</v>
      </c>
      <c r="F67" s="283" t="s">
        <v>137</v>
      </c>
      <c r="G67" s="283" t="s">
        <v>46</v>
      </c>
      <c r="H67" s="283" t="s">
        <v>138</v>
      </c>
      <c r="I67" s="283" t="s">
        <v>97</v>
      </c>
      <c r="J67" s="283" t="s">
        <v>150</v>
      </c>
      <c r="K67" s="283" t="s">
        <v>20</v>
      </c>
      <c r="L67" s="283" t="s">
        <v>21</v>
      </c>
      <c r="M67" s="173" t="s">
        <v>129</v>
      </c>
      <c r="N67" s="209" t="s">
        <v>130</v>
      </c>
      <c r="O67" s="175" t="s">
        <v>176</v>
      </c>
    </row>
    <row r="68" spans="1:15" s="89" customFormat="1" ht="36" customHeight="1" thickBot="1">
      <c r="A68" s="405"/>
      <c r="B68" s="398"/>
      <c r="C68" s="88"/>
      <c r="D68" s="284"/>
      <c r="E68" s="285">
        <f aca="true" t="shared" si="16" ref="E68:K68">SUM(E65+E59+E54+E44+E40+E30+E26+E18+E13)</f>
        <v>1462.069418075701</v>
      </c>
      <c r="F68" s="285">
        <f t="shared" si="16"/>
        <v>72714.84478444193</v>
      </c>
      <c r="G68" s="285">
        <f t="shared" si="16"/>
        <v>5263449905.072523</v>
      </c>
      <c r="H68" s="285">
        <f t="shared" si="16"/>
        <v>4988295.523970321</v>
      </c>
      <c r="I68" s="285">
        <f t="shared" si="16"/>
        <v>248088859.7217398</v>
      </c>
      <c r="J68" s="285">
        <f t="shared" si="16"/>
        <v>160.82763598832707</v>
      </c>
      <c r="K68" s="285">
        <f t="shared" si="16"/>
        <v>7998.632926288613</v>
      </c>
      <c r="L68" s="285">
        <f>'Audit 1'!K68</f>
        <v>8240.011850582741</v>
      </c>
      <c r="M68" s="88"/>
      <c r="N68" s="210"/>
      <c r="O68" s="154"/>
    </row>
    <row r="69" spans="2:14" s="26" customFormat="1" ht="15" customHeight="1">
      <c r="B69" s="375"/>
      <c r="C69" s="81"/>
      <c r="D69" s="286"/>
      <c r="E69" s="287"/>
      <c r="F69" s="287"/>
      <c r="G69" s="287"/>
      <c r="H69" s="287"/>
      <c r="I69" s="287"/>
      <c r="J69" s="287"/>
      <c r="K69" s="287"/>
      <c r="L69" s="287"/>
      <c r="M69" s="81"/>
      <c r="N69" s="81"/>
    </row>
    <row r="70" spans="2:14" s="6" customFormat="1" ht="12.75">
      <c r="B70" s="369"/>
      <c r="C70" s="60"/>
      <c r="D70" s="223"/>
      <c r="E70" s="225"/>
      <c r="F70" s="225"/>
      <c r="G70" s="225"/>
      <c r="H70" s="225"/>
      <c r="I70" s="225"/>
      <c r="J70" s="225"/>
      <c r="K70" s="225"/>
      <c r="L70" s="225"/>
      <c r="M70" s="60"/>
      <c r="N70" s="60"/>
    </row>
    <row r="71" spans="2:14" s="18" customFormat="1" ht="12.75">
      <c r="B71" s="399"/>
      <c r="C71" s="82"/>
      <c r="D71" s="288"/>
      <c r="E71" s="289"/>
      <c r="F71" s="289"/>
      <c r="G71" s="289"/>
      <c r="H71" s="289"/>
      <c r="I71" s="289"/>
      <c r="J71" s="289"/>
      <c r="K71" s="289"/>
      <c r="L71" s="289"/>
      <c r="M71" s="82"/>
      <c r="N71" s="82"/>
    </row>
  </sheetData>
  <sheetProtection sheet="1" objects="1" scenarios="1"/>
  <mergeCells count="2">
    <mergeCell ref="B34:C34"/>
    <mergeCell ref="A67:A6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Peffer</dc:creator>
  <cp:keywords/>
  <dc:description/>
  <cp:lastModifiedBy>Ilena Key</cp:lastModifiedBy>
  <cp:lastPrinted>2009-07-29T16:13:17Z</cp:lastPrinted>
  <dcterms:created xsi:type="dcterms:W3CDTF">2008-07-29T17:34:45Z</dcterms:created>
  <dcterms:modified xsi:type="dcterms:W3CDTF">2010-02-17T01:32:31Z</dcterms:modified>
  <cp:category/>
  <cp:version/>
  <cp:contentType/>
  <cp:contentStatus/>
</cp:coreProperties>
</file>